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COMMON\SPEC\@2020\31021320 Meridian Road Drainage Improvements\"/>
    </mc:Choice>
  </mc:AlternateContent>
  <xr:revisionPtr revIDLastSave="0" documentId="8_{819565BF-4714-4098-9DBE-07F092A0A08D}" xr6:coauthVersionLast="36" xr6:coauthVersionMax="36" xr10:uidLastSave="{00000000-0000-0000-0000-000000000000}"/>
  <bookViews>
    <workbookView xWindow="-105" yWindow="-105" windowWidth="34620" windowHeight="14025" xr2:uid="{92D89538-106B-441B-921B-8DFBBCC6C251}"/>
  </bookViews>
  <sheets>
    <sheet name="Project cost" sheetId="1" r:id="rId1"/>
  </sheets>
  <definedNames>
    <definedName name="_xlnm.Print_Area" localSheetId="0">'Project cost'!$A$1:$G$168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 l="1"/>
  <c r="G131" i="1"/>
  <c r="G95" i="1"/>
  <c r="G68" i="1"/>
  <c r="G13" i="1" l="1"/>
  <c r="G152" i="1"/>
  <c r="G151" i="1"/>
  <c r="G150" i="1"/>
  <c r="G146" i="1"/>
  <c r="G145" i="1"/>
  <c r="G144" i="1"/>
  <c r="G143" i="1"/>
  <c r="G142" i="1"/>
  <c r="G141" i="1"/>
  <c r="G140" i="1"/>
  <c r="G139" i="1"/>
  <c r="G138" i="1"/>
  <c r="G137" i="1"/>
  <c r="G136" i="1"/>
  <c r="G135" i="1"/>
  <c r="G134" i="1"/>
  <c r="G133" i="1"/>
  <c r="G132" i="1"/>
  <c r="G147" i="1" s="1"/>
  <c r="G130" i="1"/>
  <c r="G129" i="1"/>
  <c r="G128" i="1"/>
  <c r="G127" i="1"/>
  <c r="G126" i="1"/>
  <c r="G125" i="1"/>
  <c r="G124" i="1"/>
  <c r="G123" i="1"/>
  <c r="G122" i="1"/>
  <c r="G121" i="1"/>
  <c r="G120" i="1"/>
  <c r="G119" i="1"/>
  <c r="G118" i="1"/>
  <c r="G117" i="1"/>
  <c r="G116" i="1"/>
  <c r="G115" i="1"/>
  <c r="G114" i="1"/>
  <c r="G113" i="1"/>
  <c r="G112" i="1"/>
  <c r="G111" i="1"/>
  <c r="G110" i="1"/>
  <c r="G107" i="1"/>
  <c r="G106" i="1"/>
  <c r="G105" i="1"/>
  <c r="G104" i="1"/>
  <c r="G103" i="1"/>
  <c r="G102" i="1"/>
  <c r="G101" i="1"/>
  <c r="G100" i="1"/>
  <c r="G99" i="1"/>
  <c r="G98" i="1"/>
  <c r="G97" i="1"/>
  <c r="G96" i="1"/>
  <c r="G94" i="1"/>
  <c r="G108" i="1" s="1"/>
  <c r="G93" i="1"/>
  <c r="G92" i="1"/>
  <c r="G91" i="1"/>
  <c r="G90" i="1"/>
  <c r="G89" i="1"/>
  <c r="G88" i="1"/>
  <c r="G87" i="1"/>
  <c r="G86" i="1"/>
  <c r="G85" i="1"/>
  <c r="G84" i="1"/>
  <c r="G83" i="1"/>
  <c r="G80" i="1"/>
  <c r="G79" i="1"/>
  <c r="G78" i="1"/>
  <c r="G77" i="1"/>
  <c r="G76" i="1"/>
  <c r="G75" i="1"/>
  <c r="G74" i="1"/>
  <c r="G73" i="1"/>
  <c r="G72" i="1"/>
  <c r="G71" i="1"/>
  <c r="G70" i="1"/>
  <c r="G69" i="1"/>
  <c r="G67" i="1"/>
  <c r="G66" i="1"/>
  <c r="G65" i="1"/>
  <c r="G64" i="1"/>
  <c r="G63" i="1"/>
  <c r="G62" i="1"/>
  <c r="G61" i="1"/>
  <c r="G60" i="1"/>
  <c r="G59" i="1"/>
  <c r="G58" i="1"/>
  <c r="G55" i="1"/>
  <c r="G54" i="1"/>
  <c r="G53" i="1"/>
  <c r="G52" i="1"/>
  <c r="G51" i="1"/>
  <c r="G50" i="1"/>
  <c r="G49" i="1"/>
  <c r="G48" i="1"/>
  <c r="G47" i="1"/>
  <c r="G46" i="1"/>
  <c r="G45" i="1"/>
  <c r="G44" i="1"/>
  <c r="G43" i="1"/>
  <c r="G42" i="1"/>
  <c r="G41" i="1"/>
  <c r="G40" i="1"/>
  <c r="G39" i="1"/>
  <c r="G38" i="1"/>
  <c r="G37" i="1"/>
  <c r="G36" i="1"/>
  <c r="G35" i="1"/>
  <c r="G34" i="1"/>
  <c r="G56" i="1" s="1"/>
  <c r="G33" i="1"/>
  <c r="G32" i="1"/>
  <c r="G31" i="1"/>
  <c r="G30" i="1"/>
  <c r="G29" i="1"/>
  <c r="G28" i="1"/>
  <c r="G27" i="1"/>
  <c r="G26" i="1"/>
  <c r="G25" i="1"/>
  <c r="G24" i="1"/>
  <c r="G23" i="1"/>
  <c r="G22" i="1"/>
  <c r="G21" i="1"/>
  <c r="G20" i="1"/>
  <c r="G19" i="1"/>
  <c r="G18" i="1"/>
  <c r="G17" i="1"/>
  <c r="G16" i="1"/>
  <c r="G15" i="1"/>
  <c r="G12" i="1"/>
  <c r="G11" i="1"/>
  <c r="G10" i="1"/>
  <c r="G9" i="1"/>
  <c r="G81" i="1" l="1"/>
  <c r="G148" i="1"/>
  <c r="E142" i="1"/>
  <c r="E119" i="1"/>
  <c r="E105" i="1"/>
  <c r="E104" i="1"/>
  <c r="E90" i="1"/>
  <c r="E91" i="1" s="1"/>
  <c r="E83" i="1"/>
  <c r="E78" i="1"/>
  <c r="E72" i="1"/>
  <c r="E69" i="1"/>
  <c r="E62" i="1"/>
  <c r="E58" i="1"/>
  <c r="E48" i="1"/>
  <c r="E15" i="1"/>
  <c r="L102" i="1" l="1"/>
  <c r="N102" i="1" s="1"/>
  <c r="J146" i="1"/>
  <c r="L146" i="1" s="1"/>
  <c r="J81" i="1"/>
  <c r="L81" i="1" s="1"/>
  <c r="L153" i="1" l="1"/>
  <c r="N153" i="1" s="1"/>
</calcChain>
</file>

<file path=xl/sharedStrings.xml><?xml version="1.0" encoding="utf-8"?>
<sst xmlns="http://schemas.openxmlformats.org/spreadsheetml/2006/main" count="447" uniqueCount="216">
  <si>
    <t>ITEM DESCRIPTION</t>
  </si>
  <si>
    <t>UNIT</t>
  </si>
  <si>
    <t>QUANTITY</t>
  </si>
  <si>
    <t>Unit Cost  ($)</t>
  </si>
  <si>
    <t>Cost</t>
  </si>
  <si>
    <t>LS</t>
  </si>
  <si>
    <t>MAINTENANCE OF TRAFFIC</t>
  </si>
  <si>
    <t>TEMPORARY TRAFFIC CONTROL OFFICER</t>
  </si>
  <si>
    <t>HR</t>
  </si>
  <si>
    <t>VARIABLE MESSAGE BOARD, EACH PER 12 WEEKS</t>
  </si>
  <si>
    <t>EA</t>
  </si>
  <si>
    <t>TREE MITIGATION/ARBORIST</t>
  </si>
  <si>
    <t>MERIDIAN ROADWAY IMPROVEMENTS</t>
  </si>
  <si>
    <t>CLEARING AND GRUBBING</t>
  </si>
  <si>
    <t>AC</t>
  </si>
  <si>
    <t>DEMOLITION &amp; DISPOSAL - EXISTING CULVERTS, ASPHALT, AND MISC.</t>
  </si>
  <si>
    <t>EROSION &amp; SEDIMENT CONTROL</t>
  </si>
  <si>
    <t>SY</t>
  </si>
  <si>
    <t xml:space="preserve">REGULAR EXCAVATION </t>
  </si>
  <si>
    <t>CY</t>
  </si>
  <si>
    <t>EMBANKMENT/BACKFILL MATERIAL</t>
  </si>
  <si>
    <t>LF</t>
  </si>
  <si>
    <t>GEOTEXTILE FABRIC</t>
  </si>
  <si>
    <t>GROUTED RIP-RAP</t>
  </si>
  <si>
    <t>FDOT TYPE C INLET</t>
  </si>
  <si>
    <t>WEST BASIN IMPROVEMENTS</t>
  </si>
  <si>
    <t>DEMO. &amp; DISPOSAL - EXISTING CULVERTS, CONC. DRIVEWAYS, FENCE, CURB, &amp; MISC.</t>
  </si>
  <si>
    <t>ARMORMAX SYSTEM/EROSION CONTROL BLANKET</t>
  </si>
  <si>
    <t>G3 GEOWEB SYSTEM FOR HEAVY VEHICLE LOADING W/ WOVEN FABRIC</t>
  </si>
  <si>
    <t>SF</t>
  </si>
  <si>
    <t>SCOURLOCK SYSTEM</t>
  </si>
  <si>
    <t>AGGREGATE #4 LEVELING COURSE FOR SCOURLOCK SYSTEM</t>
  </si>
  <si>
    <t>CONTROL STRUCTURE</t>
  </si>
  <si>
    <t>LANDSCAPING</t>
  </si>
  <si>
    <t>IRRIGATION</t>
  </si>
  <si>
    <t>EAST BASIN IMPROVEMENTS</t>
  </si>
  <si>
    <t>DEMOLITION &amp; DISPOSAL - EXISTING CULVERTS, FENCING, AND MISC.</t>
  </si>
  <si>
    <t>SEED &amp; MULCH</t>
  </si>
  <si>
    <t>LEXINGTON ROAD IMPROVEMENTS</t>
  </si>
  <si>
    <t>DEMO. &amp; DISPOSAL - EXISTING CULVERTS, CONC. DRIVEWAYS, ASPHALT, AND MISC.</t>
  </si>
  <si>
    <t>GROUTED RIPRAP</t>
  </si>
  <si>
    <t>FDOT TYPE H INLET</t>
  </si>
  <si>
    <t>FDOT TYPE D INLET</t>
  </si>
  <si>
    <t>RELOCATE EXISTING WOODEN FENCE</t>
  </si>
  <si>
    <t>NEW MAILBOX ASSEMBLY</t>
  </si>
  <si>
    <t>FDOT Pay Item No.</t>
  </si>
  <si>
    <t>LC-01</t>
  </si>
  <si>
    <t>LC-02</t>
  </si>
  <si>
    <t>0102-14</t>
  </si>
  <si>
    <t>0101-1</t>
  </si>
  <si>
    <t>0102-1</t>
  </si>
  <si>
    <t>0102-99</t>
  </si>
  <si>
    <t>0110-15</t>
  </si>
  <si>
    <t>0110-1</t>
  </si>
  <si>
    <t>0120-1</t>
  </si>
  <si>
    <t>0120-6</t>
  </si>
  <si>
    <t>0339-1</t>
  </si>
  <si>
    <t>0337-7-42</t>
  </si>
  <si>
    <t>0337-7-43</t>
  </si>
  <si>
    <t>0337-7-40</t>
  </si>
  <si>
    <t>210-2</t>
  </si>
  <si>
    <t>LIMEROCK  STABILIZED BASE - 6 IN</t>
  </si>
  <si>
    <t>STABILIZED SUBGRADE SURFACE - 12 IN</t>
  </si>
  <si>
    <t xml:space="preserve">536-85-24 </t>
  </si>
  <si>
    <t>No. 57 GRANITE STONE - GEOWEB INFILL MATERIAL</t>
  </si>
  <si>
    <t>PLAIN CEMENT CONCRETE PAVEMENT, 6-IN FOR DRIVEWAYS</t>
  </si>
  <si>
    <t>CURB AND GUTTER TYPE F</t>
  </si>
  <si>
    <t xml:space="preserve">0536-1-1 </t>
  </si>
  <si>
    <t>0751-52-1</t>
  </si>
  <si>
    <t>RIPRAP- PREFORMED REVETMENT MAT (NON-GROUTED RIP-RAP)</t>
  </si>
  <si>
    <t>430-175-124</t>
  </si>
  <si>
    <t>0350 -1 -1</t>
  </si>
  <si>
    <t>430-982-129</t>
  </si>
  <si>
    <t>0430-175-124</t>
  </si>
  <si>
    <t>0701-18-201</t>
  </si>
  <si>
    <t>THERMOPLASTIC STANDARD DOUBLE YELLOW, SOLID 6 IN</t>
  </si>
  <si>
    <t>0570-1-2</t>
  </si>
  <si>
    <t>0701-18-101</t>
  </si>
  <si>
    <t>THERMOPLASTIC STANDARD WHITE, SOLID 6 IN</t>
  </si>
  <si>
    <t>LC-03</t>
  </si>
  <si>
    <t>430-5-30-100</t>
  </si>
  <si>
    <t>LC-06</t>
  </si>
  <si>
    <t>0751-52-2</t>
  </si>
  <si>
    <t>0580-1-2</t>
  </si>
  <si>
    <t>0590-70</t>
  </si>
  <si>
    <t>0550-10110</t>
  </si>
  <si>
    <t>0550-60211</t>
  </si>
  <si>
    <t>LC-07</t>
  </si>
  <si>
    <t>0350 -1 -4</t>
  </si>
  <si>
    <t>PLAIN CEMENT CONCRETE PAVEMENT, 8-IN FOR DRIVEWAYS</t>
  </si>
  <si>
    <t>0400 -1-11</t>
  </si>
  <si>
    <t>CONCRETE RETAINING WALL, COMPLETE</t>
  </si>
  <si>
    <t>E570  2</t>
  </si>
  <si>
    <t xml:space="preserve">ASPH CONC, TRAFFIC B, TYPE SP 9.5-2.5 IN </t>
  </si>
  <si>
    <t>0425 -1582</t>
  </si>
  <si>
    <t>0425 -1542</t>
  </si>
  <si>
    <t>0110 -7 -1</t>
  </si>
  <si>
    <t>430-5-30</t>
  </si>
  <si>
    <t>PWM-03-12-HDP</t>
  </si>
  <si>
    <t>PWS-02-1201-20</t>
  </si>
  <si>
    <t>WMS-0158</t>
  </si>
  <si>
    <t>WGV-10</t>
  </si>
  <si>
    <t>CIW-10</t>
  </si>
  <si>
    <t>FHA-01</t>
  </si>
  <si>
    <t>GSM-01-0806-DIP</t>
  </si>
  <si>
    <t>PWM-02-08-DIP</t>
  </si>
  <si>
    <t>MISCELLANEOUS ASPHALT PAVEMENT FOR GUARDRAIL - 2 IN THICK</t>
  </si>
  <si>
    <t>PLAIN CEMENT CONCRETE PAVEMENT, 8 IN FOR DRIVEWAYS</t>
  </si>
  <si>
    <t>18 IN RCP</t>
  </si>
  <si>
    <t>18 IN MES</t>
  </si>
  <si>
    <t>24 IN RCP</t>
  </si>
  <si>
    <t>HEADWALL, 24 IN</t>
  </si>
  <si>
    <t>5 FT HIGH CHAIN-LINK FENCE (BLACK-VINYL COATING)</t>
  </si>
  <si>
    <t>5 FT HIGH CHAIN-LINK FENCE GATE (2 - 12 FT LEAFS)  (BLACK-VINYL COATING)</t>
  </si>
  <si>
    <t>29 IN x 45 IN ELLIPTICAL REINFORCED CONCRETE PIPE (ERCP)</t>
  </si>
  <si>
    <t>AGGREGATE No. 4 LEVELING COURSE FOR SCOURLOCK SYSTEM</t>
  </si>
  <si>
    <t>24 IN  HEADWALL FOR 2-24" RCP (DOUBLE)</t>
  </si>
  <si>
    <t>19 IN x 30 IN ELLIPTICAL REINFORCED CONCRETE PIPE</t>
  </si>
  <si>
    <t>24 IN MITERED END SECTION (DOUBLE)</t>
  </si>
  <si>
    <t>HDD Water Main, 12 IN, HDPE (PE4710, DIPS, DR11, BLUE STRIPE)</t>
  </si>
  <si>
    <t>REMOVE AND MILL EXISTING ASPHALT PAVEMENT, 2.5 IN</t>
  </si>
  <si>
    <t>ASPH CONC, TRAFFIC C, TYPE SP 9.5 - 2.5 IN (NORTH MERIDIAN ROAD/JOHN HANCOCK DR)</t>
  </si>
  <si>
    <t>ASPH CONC, TRAFFIC C, TYPE SP 12.5 - 6.5 IN (NORTH MERIDIAN ROAD/JOHN HANCOCK DR)</t>
  </si>
  <si>
    <t>GUARDRAIL END TREATMENT - TL-3 PARALLEL APPROACH TERMINAL W/ IMPACT HEAD</t>
  </si>
  <si>
    <t>0430175236</t>
  </si>
  <si>
    <t>0430175242</t>
  </si>
  <si>
    <t xml:space="preserve">TL-3 GUARDRAIL (CORTEN FINISH, POSTS; DRIVEN, MOUNTED OR CONC. FOUND.) </t>
  </si>
  <si>
    <t>LC-08</t>
  </si>
  <si>
    <t>LC-09</t>
  </si>
  <si>
    <t>WATER SERVICE, COMPLETE, 12 IN X1 IN, 0-20 FT, HDPE (PE4710,CTS,DR9),1@5/8"</t>
  </si>
  <si>
    <t>METER SETTING, SINGLE, 5/8 IN</t>
  </si>
  <si>
    <t>GATE VALVE WITH VALVE BOX, 10 IN</t>
  </si>
  <si>
    <t>CUT-IN CONNECTION TO EXISTING WATER MAIN, 10 IN</t>
  </si>
  <si>
    <t>FIRE HYDRANT ASSEMBLY W/ VALVE, VALVE BOX, AND TEE</t>
  </si>
  <si>
    <t>GRAVITY SEWER MAIN, 8 IN, 0-6.0 FT. DEPTH, DI</t>
  </si>
  <si>
    <t>WATER MAIN, 8 IN, DI (RESTRAINED)</t>
  </si>
  <si>
    <t>CUT-IN CONNECTION TO EXISTING WATER MAIN, 8 IN</t>
  </si>
  <si>
    <t>0430536100</t>
  </si>
  <si>
    <t>HEADWALL, 29 IN X 45IN ERCP</t>
  </si>
  <si>
    <t>LC-10</t>
  </si>
  <si>
    <t>LC-11</t>
  </si>
  <si>
    <t>RELOCATION &amp; ASOCIATED BUILDING PERMITS OF HOMEOWNER'S SHED AT 344 LEXINGTON RD</t>
  </si>
  <si>
    <t>LC-12</t>
  </si>
  <si>
    <t>LC-13</t>
  </si>
  <si>
    <t>PAINTED PAVEMENT MARKINGS, STANDARD, WHITE, ARROWS</t>
  </si>
  <si>
    <t>PAINTED PAVEMENT MARKINGS, STANDARD, WHITE, MESSAGE (STOP)</t>
  </si>
  <si>
    <t>THERMOPLASTIC STANDARD DOUBLE YELLOW, SOLID 18 IN</t>
  </si>
  <si>
    <t>0710-11-160</t>
  </si>
  <si>
    <t>0710-11-170</t>
  </si>
  <si>
    <t>0701-18-224</t>
  </si>
  <si>
    <t>0701-18-125</t>
  </si>
  <si>
    <t>THERMOPLASTIC STANDARD WHITE, SOLID 24 IN</t>
  </si>
  <si>
    <t>DEWATERING &amp; STORMWATER BASEFLOW BYPASS (COMPLETE-DURATION OF PROJECT)</t>
  </si>
  <si>
    <t>400-4-1</t>
  </si>
  <si>
    <t>400-4-2/415-1-1</t>
  </si>
  <si>
    <t>CONCRETE CLASS IV HEADWALL FOR THREE (3), 5 FT X 10 FT BOX CULVERTS (COMPLETE)</t>
  </si>
  <si>
    <t xml:space="preserve">CHANNEL EXCAVATION </t>
  </si>
  <si>
    <t>0120-5</t>
  </si>
  <si>
    <t>PERFORMANCE TURF, SOD</t>
  </si>
  <si>
    <t>BID ALTERNATES</t>
  </si>
  <si>
    <t>COST TO COMPLETE MERIDIAN ROAD IMPROVEMENTS IN 5 WEEKS</t>
  </si>
  <si>
    <t xml:space="preserve">SUBTOTAL </t>
  </si>
  <si>
    <t>PROJECT TOTAL</t>
  </si>
  <si>
    <t>BID ALTERNATES TOTAL</t>
  </si>
  <si>
    <t>REMOVE &amp; DISPOSE OF GUARDRAIL (NORTHSIDE OF JOHN HANCOCK @ CULVERT CROSSING)</t>
  </si>
  <si>
    <t>GUARDRAIL END TREATMENT - CRT</t>
  </si>
  <si>
    <t>536-85-26</t>
  </si>
  <si>
    <t>0327-70 -5</t>
  </si>
  <si>
    <t>0160-4</t>
  </si>
  <si>
    <t>0430-175-224</t>
  </si>
  <si>
    <t>0530-6</t>
  </si>
  <si>
    <t>0530-3-4</t>
  </si>
  <si>
    <t>0520-1-10</t>
  </si>
  <si>
    <t>0425-15</t>
  </si>
  <si>
    <t>0573-73</t>
  </si>
  <si>
    <t>REMOVE &amp; RESET GUARDRAIL (SOUTHSIDE OF JOHN HANCOCK @ CULVERT CROSSING)</t>
  </si>
  <si>
    <t>0538-1</t>
  </si>
  <si>
    <t>0536-85-24</t>
  </si>
  <si>
    <t>0350-1-4</t>
  </si>
  <si>
    <t>GUARDRAIL END TREATMENT/NORTHSIDE JOHN HANCOCK-PARALLEL APPROACH TERMINAL</t>
  </si>
  <si>
    <t>HEADWALL FOR 29"x 45" ERCP</t>
  </si>
  <si>
    <t>29 IN x 45 IN ERCP</t>
  </si>
  <si>
    <t>34 IN x 53 IN ERCP</t>
  </si>
  <si>
    <t>TWO-YEAR MAINTENANCE ON LANDSCAPE &amp; IRRIGATION WEST &amp; EAST SUMP (MONTHLY)</t>
  </si>
  <si>
    <t>5 FT X 10 FT PRECAST BOX CULVERT (3 LENGTHS) *</t>
  </si>
  <si>
    <t>LC-04</t>
  </si>
  <si>
    <t>LC-05</t>
  </si>
  <si>
    <t>PAY ITEM NOTES:</t>
  </si>
  <si>
    <t>ALL COSTS ASSOCIATED WITH THE REMOVAL AND DISPOSAL OF ALL ITEMS WITHIN LIMITS OF CONSTRUCTION THAT ARE REQUIRED TO READY THE SITE FOR IMPROVEMENTS SHALL BE INCLUDED IN THE UNIT BID PRICE.</t>
  </si>
  <si>
    <t>ALL COSTS ASSOCIATED WITH FURNISHING AND INSTALLING THE REQUIRED SEDIMENT AND EROSION CONTROL DEVICES (SILT FENCE, SEDIMENT CONTROL LOG, TURBIDITY CURTAIN, SOIL TRACKING, ETC.) REQUIRED TO PREVENT SOIL MIGRATION DURING CONSTRUCTION ACTIVTIES.  THIS PAY ITEM SHALL INCLUDE ANY REQUIRED ADDITIONS BY THE CONTRACTOR ABOVE AND BEYOND THE CONTRACT DOCUMENTS TO PREVENT SOIL FROM MIGRATING OUTSIDE THE LIMITS OF CONSTRUCTION.</t>
  </si>
  <si>
    <t>*Installation cost includes all work associated with the box culvert such as shipping, unloading pre-cast box culvert from delivery truck, bedding, filter fabric, backfill material as specified in contract documents.</t>
  </si>
  <si>
    <t>ALL COSTS ASSOCIATED WITH THE COORDINATION OF REMOVAL, REPAIRS AND/OR REPLACEMENT IF REQUIRED, FOR RELOCATING THE EXISTING WOOD FENCE LOCATED AT 344 LEXINGTON ROAD SHALL BE INCLUDED IN THE UNIT BID PRICE.</t>
  </si>
  <si>
    <t>ALL COSTS ASSOCIATED WITH THE DEWATERING FOR STRUCTURES AND/OR FOR THE BYPASS OF STORMWATER FLOW TO ALLOW FOR THE CONTINUATION OF CONSTRUCTION ACTIVITIES.</t>
  </si>
  <si>
    <t>ALL COSTS ASSOCIATED WITH THE INSTALLATION OF ARMORMAX 75 INCLUDING BUT LIMITED TO ARMORMAX FABRIC (GREEN), LANDLOCK S2 EROSION CONTROL BLANKET, SEED, 6 INCH U SHAPED STAPLES, PINS, ANCHORS, TRENCHING, COMPACTION AND TESTING COMPLETE.</t>
  </si>
  <si>
    <t>ALL COSTS ASSOCIATED WITH THE INSTALLATION OF GEOWEB SYSTEM FOR HEAVY WHEEL LOADS INCLUDING BUT LIMITED TO GEOTEXTILE, GEOWEB GW20V, ATRA KEY PINS, ATRA KEY CONNECTORS, 12" STABILIZED SUBGRADE, COMPACTION, PLACEMENT OF NO. 57 GRAVEL, FINAL COMPACTION AND TESTING COMPLETE.</t>
  </si>
  <si>
    <t>ALL COSTS ASSOCIATED WITH THE INSTALLATION OF SCOURLOCK SDS SYSTEM, NON WOVEN GEOTEXTILE, COMPACTION, PLACEMENT OF BEDDING GRAVEL, INSTALLATION OF SCOURLOK UNITS, BACKFILLING OF SCOUORLOCK UNITS, ANCHORS, FIELD CORRECT FOR ANGLE SCOURLOCK UNITS, NONWOVEN GEOTEXTILE LINER (INSIDE CELLS), JOINING PINS AND TESTING COMPLETE.</t>
  </si>
  <si>
    <t>ALL COSTS ASSOCIATED WITH THE CONTROL STRUCTURE FOR LAYOUT, FORMING, REBAR PLACEMENT, 3000 PSI CONCRETE PLACEMENT, DEWATERING, COMPACTION AND TESTING COMPLETE.</t>
  </si>
  <si>
    <t>ALL COSTS ASSOCIATED WITH THE CONCRETE SLAB WITHIN THE EAST SUMP FOR LAYOUT, FORMING, REBAR PLACEMENT, 3000 PSI CONCRETE PLACEMENT, DEWATERING, COMPACTION AND TESTING COMPLETE.</t>
  </si>
  <si>
    <t>ALL COSTS ASSOCIATED WITH THE RELOCATION OF AN EXISTING STORAGE SHED AT 344 LEXINGTON ROAD INCLUDING BUILDING PERMIT, ELECTRICAL PERMIT, COORDINATION WITH HOMEOWNER TO DESIRED LOCATION IN BACKYARD, SHED LEVELING, ELECTRICAL WIRING AND TIE DOWN STRAPPING REQUIRMENTS TO MEET LOCAL BUILDING CODES COMPLETE.</t>
  </si>
  <si>
    <t>ALL COSTS ASSOCIATED WITH THE MONTHLY TRIMMING OF HEDGES, REMOVAL OF WEEDS FROM AROUND PLANT MATERIAL, MOWING OF GRASS AREAS AND CONFIRMATION OF PROPER OPERATION OF IRRIGATION SYSTEM FOR THE WEST AND EAST SUMPS COMPLETE.</t>
  </si>
  <si>
    <t>ALL COSTS ASSOCIATED WITH THE INSTALLATION OF GEOTEXTILE FABRICS, COMPACTION AND TESTING COMPLETE.</t>
  </si>
  <si>
    <t xml:space="preserve">MERIDIAN ROAD DRAINAGE IMPROVEMENTS </t>
  </si>
  <si>
    <t>Bidders to provide unit prices for the following items:</t>
  </si>
  <si>
    <t>MOBILIZATION (Including Survey Stake Out, Trench Safety, Quantity Surveys and As-Built)</t>
  </si>
  <si>
    <t>ALL COSTS ASSOCIATED WITH THE CONSTRUCTION OF PHASES C-1 AND C-2 TO FINAL COMPLETION WITHIN FIVE (5) WEEKS OF JUNE 1.</t>
  </si>
  <si>
    <t>0110-7</t>
  </si>
  <si>
    <t>REMOVAL OF EXISTING PAVEMENT</t>
  </si>
  <si>
    <t>UNIT PRICING SHEET</t>
  </si>
  <si>
    <t>RIP-RAP (NON-GROUTED)</t>
  </si>
  <si>
    <t>0530-5-13</t>
  </si>
  <si>
    <t>GABION BASKETS</t>
  </si>
  <si>
    <t>EAST BASIN CONCRETE BOTTOM SUMP (6 IN, WITH 12 IN STABLIZED SUBGRADE)</t>
  </si>
  <si>
    <t>0430542212</t>
  </si>
  <si>
    <t>HEADWALL FOR DOUBLE PIPE 34 IN x 53 IN ERCP</t>
  </si>
  <si>
    <t>January 2020 - Addendum 3</t>
  </si>
  <si>
    <t>REVISED ATTACHMENT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</si>
</sst>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0_);_(&quot;$&quot;* \(#,##0.0\);_(&quot;$&quot;* &quot;-&quot;?_);_(@_)"/>
  </numFmts>
  <fonts count="14" x14ac:knownFonts="1">
    <font>
      <sz val="11"/>
      <color theme="1"/>
      <name val="Calibri"/>
      <family val="2"/>
      <scheme val="minor"/>
    </font>
    <font>
      <sz val="16"/>
      <color theme="1"/>
      <name val="Arial Black"/>
      <family val="2"/>
    </font>
    <font>
      <sz val="16"/>
      <color theme="1"/>
      <name val="Calibri"/>
      <family val="2"/>
      <scheme val="minor"/>
    </font>
    <font>
      <sz val="14"/>
      <color theme="1"/>
      <name val="Arial"/>
      <family val="2"/>
    </font>
    <font>
      <b/>
      <sz val="10"/>
      <name val="Arial"/>
      <family val="2"/>
    </font>
    <font>
      <b/>
      <i/>
      <sz val="11"/>
      <color theme="1"/>
      <name val="Calibri"/>
      <family val="2"/>
      <scheme val="minor"/>
    </font>
    <font>
      <b/>
      <u/>
      <sz val="11"/>
      <color theme="1"/>
      <name val="Calibri"/>
      <family val="2"/>
      <scheme val="minor"/>
    </font>
    <font>
      <sz val="10"/>
      <color theme="1"/>
      <name val="Calibri"/>
      <family val="2"/>
      <scheme val="minor"/>
    </font>
    <font>
      <u/>
      <sz val="11"/>
      <color theme="10"/>
      <name val="Calibri"/>
      <family val="2"/>
      <scheme val="minor"/>
    </font>
    <font>
      <b/>
      <i/>
      <sz val="11"/>
      <name val="Calibri"/>
      <family val="2"/>
      <scheme val="minor"/>
    </font>
    <font>
      <sz val="11"/>
      <color rgb="FF000000"/>
      <name val="Calibri"/>
      <family val="2"/>
      <scheme val="minor"/>
    </font>
    <font>
      <sz val="12"/>
      <color theme="1"/>
      <name val="Calibri"/>
      <family val="2"/>
      <scheme val="minor"/>
    </font>
    <font>
      <b/>
      <i/>
      <sz val="12"/>
      <name val="Calibri"/>
      <family val="2"/>
      <scheme val="minor"/>
    </font>
    <font>
      <b/>
      <i/>
      <sz val="12"/>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bgColor indexed="64"/>
      </patternFill>
    </fill>
  </fills>
  <borders count="38">
    <border>
      <left/>
      <right/>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bottom style="thin">
        <color indexed="64"/>
      </bottom>
      <diagonal/>
    </border>
    <border>
      <left/>
      <right style="double">
        <color indexed="64"/>
      </right>
      <top/>
      <bottom style="double">
        <color indexed="64"/>
      </bottom>
      <diagonal/>
    </border>
  </borders>
  <cellStyleXfs count="3">
    <xf numFmtId="0" fontId="0" fillId="0" borderId="0"/>
    <xf numFmtId="0" fontId="8" fillId="0" borderId="0" applyNumberFormat="0" applyFill="0" applyBorder="0" applyAlignment="0" applyProtection="0"/>
    <xf numFmtId="0" fontId="10" fillId="0" borderId="0"/>
  </cellStyleXfs>
  <cellXfs count="153">
    <xf numFmtId="0" fontId="0" fillId="0" borderId="0" xfId="0"/>
    <xf numFmtId="44" fontId="0" fillId="0" borderId="8" xfId="0" applyNumberFormat="1" applyBorder="1" applyAlignment="1" applyProtection="1">
      <alignment horizontal="left"/>
      <protection locked="0"/>
    </xf>
    <xf numFmtId="0" fontId="0" fillId="0" borderId="0" xfId="0" applyProtection="1"/>
    <xf numFmtId="42" fontId="0" fillId="0" borderId="0" xfId="0" applyNumberFormat="1" applyProtection="1"/>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44" fontId="4" fillId="0" borderId="2" xfId="0" applyNumberFormat="1" applyFont="1" applyBorder="1" applyAlignment="1" applyProtection="1">
      <alignment horizontal="center" vertical="center" wrapText="1"/>
    </xf>
    <xf numFmtId="42" fontId="4" fillId="0" borderId="2" xfId="0" applyNumberFormat="1" applyFont="1" applyBorder="1" applyAlignment="1" applyProtection="1">
      <alignment horizontal="center" vertical="center"/>
    </xf>
    <xf numFmtId="0" fontId="0" fillId="0" borderId="33" xfId="0" applyBorder="1" applyAlignment="1" applyProtection="1">
      <alignment horizontal="center"/>
    </xf>
    <xf numFmtId="0" fontId="0" fillId="0" borderId="7" xfId="0" applyBorder="1" applyAlignment="1" applyProtection="1">
      <alignment horizontal="center"/>
    </xf>
    <xf numFmtId="3" fontId="0" fillId="0" borderId="8" xfId="0" applyNumberFormat="1" applyBorder="1" applyAlignment="1" applyProtection="1">
      <alignment horizontal="center"/>
    </xf>
    <xf numFmtId="44" fontId="0" fillId="0" borderId="9" xfId="0" applyNumberFormat="1" applyBorder="1" applyAlignment="1" applyProtection="1">
      <alignment horizontal="left"/>
    </xf>
    <xf numFmtId="0" fontId="0" fillId="0" borderId="32" xfId="0" applyBorder="1" applyAlignment="1" applyProtection="1">
      <alignment horizontal="center"/>
    </xf>
    <xf numFmtId="0" fontId="0" fillId="0" borderId="30" xfId="0" applyBorder="1" applyAlignment="1" applyProtection="1">
      <alignment horizontal="center"/>
    </xf>
    <xf numFmtId="0" fontId="0" fillId="0" borderId="11" xfId="0" applyBorder="1" applyAlignment="1" applyProtection="1">
      <alignment horizontal="center"/>
    </xf>
    <xf numFmtId="3" fontId="0" fillId="0" borderId="16" xfId="0" applyNumberFormat="1" applyBorder="1" applyAlignment="1" applyProtection="1">
      <alignment horizontal="center"/>
    </xf>
    <xf numFmtId="12" fontId="5" fillId="0" borderId="30" xfId="0" applyNumberFormat="1" applyFont="1" applyBorder="1" applyAlignment="1" applyProtection="1">
      <alignment horizontal="right"/>
    </xf>
    <xf numFmtId="12" fontId="5" fillId="0" borderId="1" xfId="0" applyNumberFormat="1" applyFont="1" applyBorder="1" applyAlignment="1" applyProtection="1">
      <alignment horizontal="right"/>
    </xf>
    <xf numFmtId="42" fontId="5" fillId="0" borderId="22" xfId="0" applyNumberFormat="1" applyFont="1" applyBorder="1" applyAlignment="1" applyProtection="1">
      <alignment horizontal="left"/>
    </xf>
    <xf numFmtId="0" fontId="0" fillId="0" borderId="36" xfId="0" applyBorder="1" applyProtection="1"/>
    <xf numFmtId="4" fontId="0" fillId="0" borderId="8" xfId="0" applyNumberFormat="1" applyBorder="1" applyAlignment="1" applyProtection="1">
      <alignment horizontal="center"/>
    </xf>
    <xf numFmtId="0" fontId="0" fillId="0" borderId="7" xfId="0" applyFill="1" applyBorder="1" applyAlignment="1" applyProtection="1">
      <alignment horizontal="center"/>
    </xf>
    <xf numFmtId="3" fontId="0" fillId="0" borderId="8" xfId="0" applyNumberFormat="1" applyFill="1" applyBorder="1" applyAlignment="1" applyProtection="1">
      <alignment horizontal="center"/>
    </xf>
    <xf numFmtId="0" fontId="0" fillId="0" borderId="30" xfId="0" applyFill="1" applyBorder="1" applyAlignment="1" applyProtection="1">
      <alignment horizontal="center"/>
    </xf>
    <xf numFmtId="0" fontId="0" fillId="0" borderId="11" xfId="0" applyFill="1" applyBorder="1" applyAlignment="1" applyProtection="1">
      <alignment horizontal="center"/>
    </xf>
    <xf numFmtId="3" fontId="0" fillId="0" borderId="16" xfId="0" applyNumberFormat="1" applyFill="1" applyBorder="1" applyAlignment="1" applyProtection="1">
      <alignment horizontal="center"/>
    </xf>
    <xf numFmtId="0" fontId="0" fillId="0" borderId="16" xfId="0" applyBorder="1" applyAlignment="1" applyProtection="1">
      <alignment horizontal="center"/>
    </xf>
    <xf numFmtId="0" fontId="0" fillId="0" borderId="16" xfId="0" applyFill="1" applyBorder="1" applyAlignment="1" applyProtection="1">
      <alignment horizontal="center"/>
    </xf>
    <xf numFmtId="0" fontId="0" fillId="3" borderId="30" xfId="0" applyFill="1" applyBorder="1" applyAlignment="1" applyProtection="1">
      <alignment horizontal="center"/>
    </xf>
    <xf numFmtId="49" fontId="0" fillId="3" borderId="30" xfId="0" applyNumberFormat="1" applyFill="1" applyBorder="1" applyAlignment="1" applyProtection="1">
      <alignment horizontal="center"/>
    </xf>
    <xf numFmtId="0" fontId="0" fillId="0" borderId="12" xfId="0" applyBorder="1" applyAlignment="1" applyProtection="1">
      <alignment horizontal="center"/>
    </xf>
    <xf numFmtId="3" fontId="0" fillId="0" borderId="17" xfId="0" applyNumberFormat="1" applyBorder="1" applyAlignment="1" applyProtection="1">
      <alignment horizontal="center"/>
    </xf>
    <xf numFmtId="0" fontId="0" fillId="3" borderId="32" xfId="0" applyFill="1" applyBorder="1" applyAlignment="1" applyProtection="1">
      <alignment horizontal="center"/>
    </xf>
    <xf numFmtId="42" fontId="5" fillId="0" borderId="2" xfId="0" applyNumberFormat="1" applyFont="1" applyBorder="1" applyAlignment="1" applyProtection="1">
      <alignment horizontal="left"/>
    </xf>
    <xf numFmtId="0" fontId="0" fillId="0" borderId="33" xfId="0" applyBorder="1" applyProtection="1"/>
    <xf numFmtId="0" fontId="0" fillId="3" borderId="16" xfId="0" applyFill="1" applyBorder="1" applyAlignment="1" applyProtection="1">
      <alignment horizontal="center"/>
    </xf>
    <xf numFmtId="3" fontId="0" fillId="3" borderId="16" xfId="0" applyNumberFormat="1" applyFill="1" applyBorder="1" applyAlignment="1" applyProtection="1">
      <alignment horizontal="center"/>
    </xf>
    <xf numFmtId="0" fontId="0" fillId="3" borderId="0" xfId="0" applyFill="1" applyProtection="1"/>
    <xf numFmtId="44" fontId="0" fillId="0" borderId="0" xfId="0" applyNumberFormat="1" applyProtection="1"/>
    <xf numFmtId="49" fontId="0" fillId="3" borderId="32" xfId="0" applyNumberFormat="1" applyFill="1" applyBorder="1" applyAlignment="1" applyProtection="1">
      <alignment horizontal="center"/>
    </xf>
    <xf numFmtId="4" fontId="0" fillId="0" borderId="16" xfId="0" applyNumberFormat="1" applyBorder="1" applyAlignment="1" applyProtection="1">
      <alignment horizontal="center"/>
    </xf>
    <xf numFmtId="0" fontId="7" fillId="0" borderId="16" xfId="0" applyFont="1" applyBorder="1" applyAlignment="1" applyProtection="1">
      <alignment horizontal="center"/>
    </xf>
    <xf numFmtId="0" fontId="7" fillId="0" borderId="18" xfId="0" applyFont="1" applyBorder="1" applyAlignment="1" applyProtection="1">
      <alignment horizontal="center"/>
    </xf>
    <xf numFmtId="0" fontId="0" fillId="0" borderId="32" xfId="0" applyFill="1" applyBorder="1" applyAlignment="1" applyProtection="1">
      <alignment horizontal="center"/>
    </xf>
    <xf numFmtId="0" fontId="0" fillId="0" borderId="35" xfId="0" applyBorder="1" applyAlignment="1" applyProtection="1">
      <alignment horizontal="center"/>
    </xf>
    <xf numFmtId="0" fontId="0" fillId="0" borderId="20" xfId="0" applyBorder="1" applyAlignment="1" applyProtection="1">
      <alignment horizontal="center"/>
    </xf>
    <xf numFmtId="3" fontId="0" fillId="0" borderId="21" xfId="0" applyNumberFormat="1" applyBorder="1" applyAlignment="1" applyProtection="1">
      <alignment horizontal="center"/>
    </xf>
    <xf numFmtId="164" fontId="0" fillId="0" borderId="0" xfId="0" applyNumberFormat="1" applyProtection="1"/>
    <xf numFmtId="42" fontId="5" fillId="0" borderId="24" xfId="0" applyNumberFormat="1" applyFont="1" applyBorder="1" applyAlignment="1" applyProtection="1">
      <alignment horizontal="left"/>
    </xf>
    <xf numFmtId="0" fontId="11" fillId="0" borderId="1" xfId="0" applyFont="1" applyBorder="1" applyAlignment="1" applyProtection="1">
      <alignment horizontal="center"/>
    </xf>
    <xf numFmtId="0" fontId="11" fillId="0" borderId="37" xfId="0" applyFont="1" applyBorder="1" applyAlignment="1" applyProtection="1">
      <alignment horizontal="center"/>
    </xf>
    <xf numFmtId="0" fontId="12" fillId="0" borderId="27" xfId="1" applyFont="1" applyBorder="1" applyAlignment="1" applyProtection="1">
      <alignment horizontal="right"/>
    </xf>
    <xf numFmtId="42" fontId="13" fillId="0" borderId="28" xfId="0" applyNumberFormat="1" applyFont="1" applyBorder="1" applyAlignment="1" applyProtection="1">
      <alignment horizontal="left"/>
    </xf>
    <xf numFmtId="0" fontId="11" fillId="0" borderId="0" xfId="0" applyFont="1" applyProtection="1"/>
    <xf numFmtId="0" fontId="0" fillId="3" borderId="35" xfId="0" applyFill="1"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9" fillId="0" borderId="27" xfId="1" applyFont="1" applyBorder="1" applyAlignment="1" applyProtection="1">
      <alignment horizontal="right"/>
    </xf>
    <xf numFmtId="44" fontId="0" fillId="0" borderId="0" xfId="0" applyNumberFormat="1" applyAlignment="1" applyProtection="1">
      <alignment horizontal="center"/>
    </xf>
    <xf numFmtId="42" fontId="0" fillId="0" borderId="0" xfId="0" applyNumberFormat="1" applyAlignment="1" applyProtection="1">
      <alignment horizontal="center"/>
    </xf>
    <xf numFmtId="0" fontId="7" fillId="0" borderId="0" xfId="0" applyFont="1" applyProtection="1"/>
    <xf numFmtId="0" fontId="7" fillId="0" borderId="0" xfId="0" applyFont="1" applyAlignment="1" applyProtection="1">
      <alignment horizontal="center"/>
    </xf>
    <xf numFmtId="44" fontId="7" fillId="0" borderId="0" xfId="0" applyNumberFormat="1" applyFont="1" applyAlignment="1" applyProtection="1">
      <alignment horizontal="center"/>
    </xf>
    <xf numFmtId="42" fontId="7" fillId="0" borderId="0" xfId="0" applyNumberFormat="1" applyFont="1" applyAlignment="1" applyProtection="1">
      <alignment horizontal="center"/>
    </xf>
    <xf numFmtId="0" fontId="7" fillId="0" borderId="0" xfId="0" applyFont="1" applyAlignment="1" applyProtection="1">
      <alignment horizontal="center" vertical="center"/>
    </xf>
    <xf numFmtId="0" fontId="7" fillId="3" borderId="0" xfId="0" applyFont="1" applyFill="1" applyAlignment="1" applyProtection="1">
      <alignment horizontal="center" vertical="center"/>
    </xf>
    <xf numFmtId="0" fontId="0" fillId="0" borderId="0" xfId="0" applyAlignment="1" applyProtection="1">
      <alignment horizontal="center"/>
    </xf>
    <xf numFmtId="0" fontId="0" fillId="0" borderId="30" xfId="0" applyBorder="1" applyProtection="1"/>
    <xf numFmtId="0" fontId="0" fillId="0" borderId="11" xfId="0" applyBorder="1" applyProtection="1"/>
    <xf numFmtId="12" fontId="0" fillId="0" borderId="30" xfId="0" applyNumberFormat="1" applyBorder="1" applyProtection="1"/>
    <xf numFmtId="0" fontId="0" fillId="0" borderId="30" xfId="0" applyFill="1" applyBorder="1" applyProtection="1"/>
    <xf numFmtId="0" fontId="0" fillId="0" borderId="11" xfId="0" applyFill="1" applyBorder="1" applyProtection="1"/>
    <xf numFmtId="0" fontId="0" fillId="0" borderId="30" xfId="0" applyFill="1" applyBorder="1" applyAlignment="1" applyProtection="1">
      <alignment horizontal="left"/>
    </xf>
    <xf numFmtId="0" fontId="0" fillId="0" borderId="11" xfId="0" applyFill="1" applyBorder="1" applyAlignment="1" applyProtection="1">
      <alignment horizontal="left"/>
    </xf>
    <xf numFmtId="12" fontId="0" fillId="0" borderId="10" xfId="0" applyNumberFormat="1" applyBorder="1" applyProtection="1"/>
    <xf numFmtId="0" fontId="0" fillId="0" borderId="10" xfId="0" applyBorder="1" applyProtection="1"/>
    <xf numFmtId="0" fontId="0" fillId="3" borderId="10" xfId="0" applyFill="1" applyBorder="1" applyAlignment="1" applyProtection="1">
      <alignment horizontal="left"/>
    </xf>
    <xf numFmtId="0" fontId="0" fillId="3" borderId="11" xfId="0" applyFill="1" applyBorder="1" applyAlignment="1" applyProtection="1">
      <alignment horizontal="left"/>
    </xf>
    <xf numFmtId="0" fontId="0" fillId="0" borderId="10" xfId="0" applyFill="1" applyBorder="1" applyAlignment="1" applyProtection="1">
      <alignment horizontal="left"/>
    </xf>
    <xf numFmtId="49" fontId="0" fillId="0" borderId="32" xfId="0" quotePrefix="1" applyNumberFormat="1" applyFill="1" applyBorder="1" applyAlignment="1" applyProtection="1">
      <alignment horizontal="center"/>
    </xf>
    <xf numFmtId="44" fontId="0" fillId="0" borderId="8" xfId="0" applyNumberFormat="1" applyFill="1" applyBorder="1" applyAlignment="1" applyProtection="1">
      <alignment horizontal="left"/>
      <protection locked="0"/>
    </xf>
    <xf numFmtId="44" fontId="0" fillId="0" borderId="9" xfId="0" applyNumberFormat="1" applyFill="1" applyBorder="1" applyAlignment="1" applyProtection="1">
      <alignment horizontal="left"/>
    </xf>
    <xf numFmtId="0" fontId="0" fillId="0" borderId="0" xfId="0" applyFill="1" applyProtection="1"/>
    <xf numFmtId="44" fontId="0" fillId="0" borderId="8" xfId="0" applyNumberFormat="1" applyBorder="1" applyAlignment="1" applyProtection="1">
      <alignment horizontal="left"/>
    </xf>
    <xf numFmtId="44" fontId="0" fillId="0" borderId="21" xfId="0" applyNumberFormat="1" applyBorder="1" applyAlignment="1" applyProtection="1">
      <alignment horizontal="left"/>
    </xf>
    <xf numFmtId="0" fontId="3" fillId="0" borderId="0" xfId="0" applyFont="1" applyAlignment="1" applyProtection="1">
      <alignment horizontal="right"/>
    </xf>
    <xf numFmtId="0" fontId="3" fillId="0" borderId="0" xfId="0" applyFont="1" applyAlignment="1" applyProtection="1"/>
    <xf numFmtId="0" fontId="0" fillId="0" borderId="0" xfId="0" applyAlignment="1" applyProtection="1"/>
    <xf numFmtId="0" fontId="0" fillId="0" borderId="30" xfId="0" applyBorder="1" applyProtection="1"/>
    <xf numFmtId="0" fontId="0" fillId="0" borderId="11" xfId="0" applyBorder="1" applyProtection="1"/>
    <xf numFmtId="0" fontId="0" fillId="0" borderId="30" xfId="0" applyBorder="1" applyAlignment="1" applyProtection="1"/>
    <xf numFmtId="0" fontId="0" fillId="0" borderId="11" xfId="0" applyBorder="1" applyAlignment="1" applyProtection="1"/>
    <xf numFmtId="0" fontId="0" fillId="3" borderId="30" xfId="0" applyFill="1" applyBorder="1" applyAlignment="1" applyProtection="1"/>
    <xf numFmtId="0" fontId="0" fillId="3" borderId="11" xfId="0" applyFill="1" applyBorder="1" applyAlignment="1" applyProtection="1"/>
    <xf numFmtId="0" fontId="0" fillId="0" borderId="30" xfId="0" applyFill="1" applyBorder="1" applyProtection="1"/>
    <xf numFmtId="0" fontId="0" fillId="0" borderId="11" xfId="0" applyFill="1" applyBorder="1" applyProtection="1"/>
    <xf numFmtId="0" fontId="0" fillId="0" borderId="10" xfId="0" applyBorder="1" applyAlignment="1" applyProtection="1">
      <alignment horizontal="left"/>
    </xf>
    <xf numFmtId="0" fontId="0" fillId="0" borderId="11" xfId="0" applyBorder="1" applyAlignment="1" applyProtection="1">
      <alignment horizontal="left"/>
    </xf>
    <xf numFmtId="12" fontId="0" fillId="0" borderId="30" xfId="0" applyNumberFormat="1" applyBorder="1" applyProtection="1"/>
    <xf numFmtId="0" fontId="0" fillId="0" borderId="19" xfId="0" applyBorder="1" applyAlignment="1" applyProtection="1">
      <alignment horizontal="left"/>
    </xf>
    <xf numFmtId="0" fontId="0" fillId="0" borderId="20" xfId="0" applyBorder="1" applyAlignment="1" applyProtection="1">
      <alignment horizontal="left"/>
    </xf>
    <xf numFmtId="0" fontId="0" fillId="0" borderId="30" xfId="0" applyFill="1" applyBorder="1" applyAlignment="1" applyProtection="1">
      <alignment horizontal="left"/>
    </xf>
    <xf numFmtId="0" fontId="0" fillId="0" borderId="11" xfId="0" applyFill="1" applyBorder="1" applyAlignment="1" applyProtection="1">
      <alignment horizontal="left"/>
    </xf>
    <xf numFmtId="12" fontId="0" fillId="0" borderId="30" xfId="0" applyNumberFormat="1" applyBorder="1" applyAlignment="1" applyProtection="1"/>
    <xf numFmtId="12" fontId="0" fillId="3" borderId="30" xfId="0" applyNumberFormat="1" applyFill="1" applyBorder="1" applyAlignment="1" applyProtection="1"/>
    <xf numFmtId="0" fontId="5" fillId="0" borderId="3" xfId="0" applyFont="1" applyBorder="1" applyAlignment="1" applyProtection="1">
      <alignment horizontal="right"/>
    </xf>
    <xf numFmtId="0" fontId="5" fillId="0" borderId="4" xfId="0" applyFont="1" applyBorder="1" applyAlignment="1" applyProtection="1">
      <alignment horizontal="right"/>
    </xf>
    <xf numFmtId="12" fontId="6" fillId="2" borderId="14" xfId="0" applyNumberFormat="1" applyFont="1" applyFill="1" applyBorder="1" applyProtection="1"/>
    <xf numFmtId="12" fontId="6" fillId="2" borderId="15" xfId="0" applyNumberFormat="1" applyFont="1" applyFill="1" applyBorder="1" applyProtection="1"/>
    <xf numFmtId="0" fontId="0" fillId="0" borderId="10" xfId="0" applyBorder="1" applyAlignment="1" applyProtection="1">
      <alignment wrapText="1"/>
    </xf>
    <xf numFmtId="0" fontId="0" fillId="0" borderId="11" xfId="0" applyBorder="1" applyAlignment="1" applyProtection="1">
      <alignment wrapText="1"/>
    </xf>
    <xf numFmtId="0" fontId="0" fillId="3" borderId="31" xfId="0" applyFill="1" applyBorder="1" applyAlignment="1" applyProtection="1">
      <alignment horizontal="left"/>
    </xf>
    <xf numFmtId="0" fontId="0" fillId="3" borderId="20" xfId="0" applyFill="1" applyBorder="1" applyAlignment="1" applyProtection="1">
      <alignment horizontal="left"/>
    </xf>
    <xf numFmtId="12" fontId="6" fillId="2" borderId="29" xfId="0" applyNumberFormat="1" applyFont="1" applyFill="1" applyBorder="1" applyProtection="1"/>
    <xf numFmtId="12" fontId="6" fillId="2" borderId="5" xfId="0" applyNumberFormat="1" applyFont="1" applyFill="1" applyBorder="1" applyProtection="1"/>
    <xf numFmtId="12" fontId="6" fillId="2" borderId="34" xfId="0" applyNumberFormat="1" applyFont="1" applyFill="1" applyBorder="1" applyProtection="1"/>
    <xf numFmtId="0" fontId="9" fillId="0" borderId="0" xfId="1" applyFont="1" applyBorder="1" applyAlignment="1" applyProtection="1">
      <alignment horizontal="right"/>
    </xf>
    <xf numFmtId="0" fontId="9" fillId="0" borderId="23" xfId="1" applyFont="1" applyBorder="1" applyAlignment="1" applyProtection="1">
      <alignment horizontal="right"/>
    </xf>
    <xf numFmtId="0" fontId="0" fillId="0" borderId="30" xfId="0" applyFill="1" applyBorder="1" applyAlignment="1" applyProtection="1"/>
    <xf numFmtId="0" fontId="0" fillId="0" borderId="11" xfId="0" applyFill="1" applyBorder="1" applyAlignment="1" applyProtection="1"/>
    <xf numFmtId="0" fontId="0" fillId="0" borderId="30" xfId="0" applyBorder="1" applyAlignment="1" applyProtection="1">
      <alignment horizontal="left"/>
    </xf>
    <xf numFmtId="12" fontId="0" fillId="0" borderId="10" xfId="0" applyNumberFormat="1" applyBorder="1" applyProtection="1"/>
    <xf numFmtId="0" fontId="0" fillId="0" borderId="10" xfId="0" applyBorder="1" applyProtection="1"/>
    <xf numFmtId="12" fontId="0" fillId="3" borderId="10" xfId="0" applyNumberFormat="1" applyFill="1" applyBorder="1" applyProtection="1"/>
    <xf numFmtId="0" fontId="0" fillId="3" borderId="11" xfId="0" applyFill="1" applyBorder="1" applyProtection="1"/>
    <xf numFmtId="12" fontId="0" fillId="0" borderId="30" xfId="0" applyNumberFormat="1" applyFill="1" applyBorder="1" applyProtection="1"/>
    <xf numFmtId="12" fontId="5" fillId="0" borderId="3" xfId="0" applyNumberFormat="1" applyFont="1" applyBorder="1" applyAlignment="1" applyProtection="1">
      <alignment horizontal="right"/>
    </xf>
    <xf numFmtId="12" fontId="5" fillId="0" borderId="4" xfId="0" applyNumberFormat="1" applyFont="1" applyBorder="1" applyAlignment="1" applyProtection="1">
      <alignment horizontal="right"/>
    </xf>
    <xf numFmtId="0" fontId="6" fillId="2" borderId="5" xfId="0" applyFont="1" applyFill="1" applyBorder="1" applyProtection="1"/>
    <xf numFmtId="0" fontId="6" fillId="2" borderId="34" xfId="0" applyFont="1" applyFill="1" applyBorder="1" applyProtection="1"/>
    <xf numFmtId="0" fontId="0" fillId="0" borderId="30" xfId="0" applyBorder="1" applyAlignment="1" applyProtection="1">
      <alignment wrapText="1"/>
    </xf>
    <xf numFmtId="12" fontId="0" fillId="3" borderId="30" xfId="0" applyNumberFormat="1" applyFill="1" applyBorder="1" applyProtection="1"/>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0" fillId="0" borderId="29" xfId="0" applyBorder="1" applyProtection="1"/>
    <xf numFmtId="0" fontId="0" fillId="0" borderId="6" xfId="0" applyBorder="1" applyProtection="1"/>
    <xf numFmtId="0" fontId="0" fillId="0" borderId="30" xfId="0" applyFill="1" applyBorder="1" applyAlignment="1" applyProtection="1">
      <alignment wrapText="1"/>
    </xf>
    <xf numFmtId="0" fontId="0" fillId="0" borderId="11" xfId="0" applyFill="1" applyBorder="1" applyAlignment="1" applyProtection="1">
      <alignment wrapText="1"/>
    </xf>
    <xf numFmtId="12" fontId="5" fillId="0" borderId="31" xfId="0" applyNumberFormat="1" applyFont="1" applyBorder="1" applyAlignment="1" applyProtection="1">
      <alignment horizontal="right"/>
    </xf>
    <xf numFmtId="0" fontId="0" fillId="0" borderId="19" xfId="0" applyBorder="1" applyAlignment="1" applyProtection="1">
      <alignment horizontal="right"/>
    </xf>
    <xf numFmtId="0" fontId="4" fillId="0" borderId="1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3" fillId="0" borderId="0" xfId="0" applyFont="1" applyAlignment="1" applyProtection="1">
      <alignment horizontal="center"/>
    </xf>
    <xf numFmtId="49" fontId="3" fillId="0" borderId="0" xfId="0" applyNumberFormat="1" applyFont="1" applyAlignment="1" applyProtection="1">
      <alignment horizontal="center"/>
    </xf>
    <xf numFmtId="0" fontId="0" fillId="0" borderId="1" xfId="0" applyBorder="1" applyAlignment="1" applyProtection="1">
      <alignment horizontal="left" wrapText="1"/>
    </xf>
    <xf numFmtId="0" fontId="7" fillId="0" borderId="0" xfId="0" applyFont="1" applyAlignment="1" applyProtection="1">
      <alignment wrapText="1"/>
    </xf>
    <xf numFmtId="0" fontId="7" fillId="3" borderId="0" xfId="0" applyFont="1" applyFill="1" applyAlignment="1" applyProtection="1">
      <alignment vertical="center" wrapText="1"/>
    </xf>
    <xf numFmtId="0" fontId="7" fillId="0" borderId="0" xfId="0" applyFont="1" applyAlignment="1" applyProtection="1">
      <alignment vertical="center" wrapText="1"/>
    </xf>
    <xf numFmtId="0" fontId="6" fillId="0" borderId="14" xfId="0" applyFont="1" applyBorder="1" applyProtection="1"/>
    <xf numFmtId="0" fontId="6" fillId="0" borderId="15" xfId="0" applyFont="1" applyBorder="1" applyProtection="1"/>
    <xf numFmtId="0" fontId="0" fillId="0" borderId="10" xfId="0" applyFill="1" applyBorder="1" applyAlignment="1" applyProtection="1">
      <alignment horizontal="left"/>
    </xf>
    <xf numFmtId="0" fontId="0" fillId="3" borderId="10" xfId="0" applyFill="1" applyBorder="1" applyAlignment="1" applyProtection="1">
      <alignment horizontal="left"/>
    </xf>
    <xf numFmtId="0" fontId="0" fillId="3" borderId="11" xfId="0" applyFill="1" applyBorder="1" applyAlignment="1" applyProtection="1">
      <alignment horizontal="left"/>
    </xf>
  </cellXfs>
  <cellStyles count="3">
    <cellStyle name="Hyperlink" xfId="1" builtinId="8"/>
    <cellStyle name="Normal" xfId="0" builtinId="0"/>
    <cellStyle name="Normal 2" xfId="2" xr:uid="{DEA4D6B7-BE94-4B7F-B998-68C90560F5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xdr:colOff>
      <xdr:row>0</xdr:row>
      <xdr:rowOff>0</xdr:rowOff>
    </xdr:from>
    <xdr:to>
      <xdr:col>1</xdr:col>
      <xdr:colOff>1436370</xdr:colOff>
      <xdr:row>1</xdr:row>
      <xdr:rowOff>121920</xdr:rowOff>
    </xdr:to>
    <xdr:pic>
      <xdr:nvPicPr>
        <xdr:cNvPr id="2" name="Logo Color" descr="C:\Users\dmackenzie\AppData\Local\Temp\wz0450\Stantec Final\stantec_clr_pos_rgb_300.png">
          <a:extLst>
            <a:ext uri="{FF2B5EF4-FFF2-40B4-BE49-F238E27FC236}">
              <a16:creationId xmlns:a16="http://schemas.microsoft.com/office/drawing/2014/main" id="{4C62373C-2FD8-4FC0-8346-133CFE5351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085" y="0"/>
          <a:ext cx="1426210" cy="369570"/>
        </a:xfrm>
        <a:prstGeom prst="rect">
          <a:avLst/>
        </a:prstGeom>
        <a:noFill/>
        <a:ln>
          <a:noFill/>
        </a:ln>
      </xdr:spPr>
    </xdr:pic>
    <xdr:clientData/>
  </xdr:twoCellAnchor>
  <xdr:twoCellAnchor editAs="oneCell">
    <xdr:from>
      <xdr:col>1</xdr:col>
      <xdr:colOff>10160</xdr:colOff>
      <xdr:row>0</xdr:row>
      <xdr:rowOff>0</xdr:rowOff>
    </xdr:from>
    <xdr:to>
      <xdr:col>1</xdr:col>
      <xdr:colOff>1436370</xdr:colOff>
      <xdr:row>1</xdr:row>
      <xdr:rowOff>121920</xdr:rowOff>
    </xdr:to>
    <xdr:pic>
      <xdr:nvPicPr>
        <xdr:cNvPr id="4" name="Logo Color" descr="C:\Users\dmackenzie\AppData\Local\Temp\wz0450\Stantec Final\stantec_clr_pos_rgb_300.png">
          <a:extLst>
            <a:ext uri="{FF2B5EF4-FFF2-40B4-BE49-F238E27FC236}">
              <a16:creationId xmlns:a16="http://schemas.microsoft.com/office/drawing/2014/main" id="{8B42C125-8DDF-4F72-BC4B-C71EF11D45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660" y="0"/>
          <a:ext cx="1426210" cy="3695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FF38B-62DC-479F-BDB3-A41F03F33AEB}">
  <sheetPr>
    <pageSetUpPr fitToPage="1"/>
  </sheetPr>
  <dimension ref="A1:O170"/>
  <sheetViews>
    <sheetView tabSelected="1" zoomScale="90" zoomScaleNormal="90" workbookViewId="0">
      <selection activeCell="B5" sqref="B5:G5"/>
    </sheetView>
  </sheetViews>
  <sheetFormatPr defaultColWidth="8.7109375" defaultRowHeight="15" x14ac:dyDescent="0.25"/>
  <cols>
    <col min="1" max="1" width="19.140625" style="2" customWidth="1"/>
    <col min="2" max="2" width="23.140625" style="2" customWidth="1"/>
    <col min="3" max="3" width="59.7109375" style="2" customWidth="1"/>
    <col min="4" max="4" width="12.140625" style="2" customWidth="1"/>
    <col min="5" max="5" width="16.42578125" style="2" customWidth="1"/>
    <col min="6" max="6" width="19.7109375" style="2" customWidth="1"/>
    <col min="7" max="7" width="20.42578125" style="3" bestFit="1" customWidth="1"/>
    <col min="8" max="8" width="4.85546875" style="2" customWidth="1"/>
    <col min="9" max="9" width="8.7109375" style="2"/>
    <col min="10" max="10" width="16.85546875" style="2" customWidth="1"/>
    <col min="11" max="11" width="8.7109375" style="2"/>
    <col min="12" max="12" width="17.42578125" style="2" customWidth="1"/>
    <col min="13" max="13" width="8.7109375" style="2"/>
    <col min="14" max="14" width="14.28515625" style="2" customWidth="1"/>
    <col min="15" max="16384" width="8.7109375" style="2"/>
  </cols>
  <sheetData>
    <row r="1" spans="1:7" ht="19.899999999999999" customHeight="1" x14ac:dyDescent="0.25"/>
    <row r="2" spans="1:7" ht="19.899999999999999" customHeight="1" x14ac:dyDescent="0.25">
      <c r="B2" s="132" t="s">
        <v>207</v>
      </c>
      <c r="C2" s="132"/>
      <c r="D2" s="133"/>
      <c r="E2" s="133"/>
      <c r="F2" s="133"/>
      <c r="G2" s="133"/>
    </row>
    <row r="3" spans="1:7" ht="17.45" customHeight="1" x14ac:dyDescent="0.25">
      <c r="B3" s="86"/>
      <c r="C3" s="87"/>
      <c r="D3" s="87"/>
      <c r="E3" s="87"/>
      <c r="F3" s="87"/>
      <c r="G3" s="85" t="s">
        <v>215</v>
      </c>
    </row>
    <row r="4" spans="1:7" ht="22.9" customHeight="1" x14ac:dyDescent="0.25">
      <c r="B4" s="142" t="s">
        <v>201</v>
      </c>
      <c r="C4" s="142"/>
      <c r="D4" s="142"/>
      <c r="E4" s="142"/>
      <c r="F4" s="142"/>
      <c r="G4" s="142"/>
    </row>
    <row r="5" spans="1:7" ht="22.9" customHeight="1" x14ac:dyDescent="0.25">
      <c r="B5" s="143" t="s">
        <v>214</v>
      </c>
      <c r="C5" s="143"/>
      <c r="D5" s="143"/>
      <c r="E5" s="143"/>
      <c r="F5" s="143"/>
      <c r="G5" s="143"/>
    </row>
    <row r="6" spans="1:7" ht="19.899999999999999" customHeight="1" thickBot="1" x14ac:dyDescent="0.3">
      <c r="B6" s="144" t="s">
        <v>202</v>
      </c>
      <c r="C6" s="144"/>
      <c r="D6" s="144"/>
      <c r="E6" s="144"/>
      <c r="F6" s="144"/>
      <c r="G6" s="144"/>
    </row>
    <row r="7" spans="1:7" ht="30" customHeight="1" thickTop="1" thickBot="1" x14ac:dyDescent="0.3">
      <c r="A7" s="4" t="s">
        <v>45</v>
      </c>
      <c r="B7" s="140" t="s">
        <v>0</v>
      </c>
      <c r="C7" s="141"/>
      <c r="D7" s="5" t="s">
        <v>1</v>
      </c>
      <c r="E7" s="5" t="s">
        <v>2</v>
      </c>
      <c r="F7" s="6" t="s">
        <v>3</v>
      </c>
      <c r="G7" s="7" t="s">
        <v>4</v>
      </c>
    </row>
    <row r="8" spans="1:7" ht="16.5" thickTop="1" thickBot="1" x14ac:dyDescent="0.3">
      <c r="A8" s="8" t="s">
        <v>49</v>
      </c>
      <c r="B8" s="134" t="s">
        <v>203</v>
      </c>
      <c r="C8" s="135"/>
      <c r="D8" s="9" t="s">
        <v>5</v>
      </c>
      <c r="E8" s="10">
        <v>1</v>
      </c>
      <c r="F8" s="1">
        <v>0</v>
      </c>
      <c r="G8" s="11">
        <f>E8*F8</f>
        <v>0</v>
      </c>
    </row>
    <row r="9" spans="1:7" ht="16.5" thickTop="1" thickBot="1" x14ac:dyDescent="0.3">
      <c r="A9" s="12" t="s">
        <v>50</v>
      </c>
      <c r="B9" s="88" t="s">
        <v>6</v>
      </c>
      <c r="C9" s="89"/>
      <c r="D9" s="9" t="s">
        <v>5</v>
      </c>
      <c r="E9" s="10">
        <v>1</v>
      </c>
      <c r="F9" s="1">
        <v>0</v>
      </c>
      <c r="G9" s="11">
        <f t="shared" ref="G9:G12" si="0">E9*F9</f>
        <v>0</v>
      </c>
    </row>
    <row r="10" spans="1:7" ht="16.5" thickTop="1" thickBot="1" x14ac:dyDescent="0.3">
      <c r="A10" s="12" t="s">
        <v>48</v>
      </c>
      <c r="B10" s="88" t="s">
        <v>7</v>
      </c>
      <c r="C10" s="89"/>
      <c r="D10" s="9" t="s">
        <v>8</v>
      </c>
      <c r="E10" s="10">
        <v>80</v>
      </c>
      <c r="F10" s="1">
        <v>0</v>
      </c>
      <c r="G10" s="11">
        <f t="shared" si="0"/>
        <v>0</v>
      </c>
    </row>
    <row r="11" spans="1:7" ht="16.5" thickTop="1" thickBot="1" x14ac:dyDescent="0.3">
      <c r="A11" s="12" t="s">
        <v>51</v>
      </c>
      <c r="B11" s="88" t="s">
        <v>9</v>
      </c>
      <c r="C11" s="89"/>
      <c r="D11" s="9" t="s">
        <v>10</v>
      </c>
      <c r="E11" s="10">
        <v>5</v>
      </c>
      <c r="F11" s="1">
        <v>0</v>
      </c>
      <c r="G11" s="11">
        <f t="shared" si="0"/>
        <v>0</v>
      </c>
    </row>
    <row r="12" spans="1:7" ht="15.75" thickTop="1" x14ac:dyDescent="0.25">
      <c r="A12" s="13" t="s">
        <v>52</v>
      </c>
      <c r="B12" s="88" t="s">
        <v>11</v>
      </c>
      <c r="C12" s="89"/>
      <c r="D12" s="14" t="s">
        <v>5</v>
      </c>
      <c r="E12" s="15">
        <v>1</v>
      </c>
      <c r="F12" s="1">
        <v>0</v>
      </c>
      <c r="G12" s="11">
        <f t="shared" si="0"/>
        <v>0</v>
      </c>
    </row>
    <row r="13" spans="1:7" ht="15.75" thickBot="1" x14ac:dyDescent="0.3">
      <c r="A13" s="16"/>
      <c r="B13" s="138"/>
      <c r="C13" s="139"/>
      <c r="D13" s="139"/>
      <c r="E13" s="139"/>
      <c r="F13" s="17" t="s">
        <v>161</v>
      </c>
      <c r="G13" s="18">
        <f>SUM(G8:G12)</f>
        <v>0</v>
      </c>
    </row>
    <row r="14" spans="1:7" ht="16.5" thickTop="1" thickBot="1" x14ac:dyDescent="0.3">
      <c r="A14" s="19"/>
      <c r="B14" s="113" t="s">
        <v>12</v>
      </c>
      <c r="C14" s="128"/>
      <c r="D14" s="128"/>
      <c r="E14" s="128"/>
      <c r="F14" s="128"/>
      <c r="G14" s="129"/>
    </row>
    <row r="15" spans="1:7" ht="16.5" thickTop="1" thickBot="1" x14ac:dyDescent="0.3">
      <c r="A15" s="13" t="s">
        <v>53</v>
      </c>
      <c r="B15" s="67" t="s">
        <v>13</v>
      </c>
      <c r="C15" s="68"/>
      <c r="D15" s="9" t="s">
        <v>14</v>
      </c>
      <c r="E15" s="20">
        <f>(6131.69+17471.04)/43560</f>
        <v>0.54184412304866847</v>
      </c>
      <c r="F15" s="1">
        <v>0</v>
      </c>
      <c r="G15" s="11">
        <f t="shared" ref="G15:G55" si="1">E15*F15</f>
        <v>0</v>
      </c>
    </row>
    <row r="16" spans="1:7" ht="16.5" thickTop="1" thickBot="1" x14ac:dyDescent="0.3">
      <c r="A16" s="13" t="s">
        <v>46</v>
      </c>
      <c r="B16" s="136" t="s">
        <v>15</v>
      </c>
      <c r="C16" s="137"/>
      <c r="D16" s="21" t="s">
        <v>5</v>
      </c>
      <c r="E16" s="22">
        <v>1</v>
      </c>
      <c r="F16" s="1">
        <v>0</v>
      </c>
      <c r="G16" s="11">
        <f t="shared" si="1"/>
        <v>0</v>
      </c>
    </row>
    <row r="17" spans="1:7" ht="16.5" thickTop="1" thickBot="1" x14ac:dyDescent="0.3">
      <c r="A17" s="23" t="s">
        <v>47</v>
      </c>
      <c r="B17" s="70" t="s">
        <v>16</v>
      </c>
      <c r="C17" s="71"/>
      <c r="D17" s="24" t="s">
        <v>5</v>
      </c>
      <c r="E17" s="25">
        <v>1</v>
      </c>
      <c r="F17" s="1">
        <v>0</v>
      </c>
      <c r="G17" s="11">
        <f t="shared" si="1"/>
        <v>0</v>
      </c>
    </row>
    <row r="18" spans="1:7" ht="16.5" thickTop="1" thickBot="1" x14ac:dyDescent="0.3">
      <c r="A18" s="13" t="s">
        <v>167</v>
      </c>
      <c r="B18" s="94" t="s">
        <v>120</v>
      </c>
      <c r="C18" s="95"/>
      <c r="D18" s="21" t="s">
        <v>17</v>
      </c>
      <c r="E18" s="25">
        <v>1052.0766666666668</v>
      </c>
      <c r="F18" s="1">
        <v>0</v>
      </c>
      <c r="G18" s="11">
        <f t="shared" si="1"/>
        <v>0</v>
      </c>
    </row>
    <row r="19" spans="1:7" ht="16.5" thickTop="1" thickBot="1" x14ac:dyDescent="0.3">
      <c r="A19" s="13" t="s">
        <v>54</v>
      </c>
      <c r="B19" s="98" t="s">
        <v>18</v>
      </c>
      <c r="C19" s="89"/>
      <c r="D19" s="26" t="s">
        <v>19</v>
      </c>
      <c r="E19" s="15">
        <v>1850.1590740740739</v>
      </c>
      <c r="F19" s="1">
        <v>0</v>
      </c>
      <c r="G19" s="11">
        <f t="shared" si="1"/>
        <v>0</v>
      </c>
    </row>
    <row r="20" spans="1:7" ht="16.5" thickTop="1" thickBot="1" x14ac:dyDescent="0.3">
      <c r="A20" s="13" t="s">
        <v>55</v>
      </c>
      <c r="B20" s="69" t="s">
        <v>20</v>
      </c>
      <c r="C20" s="68"/>
      <c r="D20" s="26" t="s">
        <v>19</v>
      </c>
      <c r="E20" s="15">
        <v>473.52592592592589</v>
      </c>
      <c r="F20" s="1">
        <v>0</v>
      </c>
      <c r="G20" s="11">
        <f t="shared" si="1"/>
        <v>0</v>
      </c>
    </row>
    <row r="21" spans="1:7" ht="16.5" thickTop="1" thickBot="1" x14ac:dyDescent="0.3">
      <c r="A21" s="13" t="s">
        <v>57</v>
      </c>
      <c r="B21" s="88" t="s">
        <v>121</v>
      </c>
      <c r="C21" s="89"/>
      <c r="D21" s="14" t="s">
        <v>17</v>
      </c>
      <c r="E21" s="15">
        <v>1290.298888888889</v>
      </c>
      <c r="F21" s="1">
        <v>0</v>
      </c>
      <c r="G21" s="11">
        <f t="shared" si="1"/>
        <v>0</v>
      </c>
    </row>
    <row r="22" spans="1:7" ht="16.5" thickTop="1" thickBot="1" x14ac:dyDescent="0.3">
      <c r="A22" s="13" t="s">
        <v>58</v>
      </c>
      <c r="B22" s="88" t="s">
        <v>122</v>
      </c>
      <c r="C22" s="89"/>
      <c r="D22" s="14" t="s">
        <v>17</v>
      </c>
      <c r="E22" s="15">
        <v>295</v>
      </c>
      <c r="F22" s="1">
        <v>0</v>
      </c>
      <c r="G22" s="11">
        <f t="shared" si="1"/>
        <v>0</v>
      </c>
    </row>
    <row r="23" spans="1:7" ht="16.5" thickTop="1" thickBot="1" x14ac:dyDescent="0.3">
      <c r="A23" s="13" t="s">
        <v>60</v>
      </c>
      <c r="B23" s="90" t="s">
        <v>61</v>
      </c>
      <c r="C23" s="91"/>
      <c r="D23" s="14" t="s">
        <v>17</v>
      </c>
      <c r="E23" s="15">
        <v>295</v>
      </c>
      <c r="F23" s="1">
        <v>0</v>
      </c>
      <c r="G23" s="11">
        <f t="shared" si="1"/>
        <v>0</v>
      </c>
    </row>
    <row r="24" spans="1:7" ht="16.5" thickTop="1" thickBot="1" x14ac:dyDescent="0.3">
      <c r="A24" s="13" t="s">
        <v>168</v>
      </c>
      <c r="B24" s="90" t="s">
        <v>62</v>
      </c>
      <c r="C24" s="91"/>
      <c r="D24" s="14" t="s">
        <v>17</v>
      </c>
      <c r="E24" s="15">
        <v>295</v>
      </c>
      <c r="F24" s="1">
        <v>0</v>
      </c>
      <c r="G24" s="11">
        <f t="shared" si="1"/>
        <v>0</v>
      </c>
    </row>
    <row r="25" spans="1:7" ht="16.5" thickTop="1" thickBot="1" x14ac:dyDescent="0.3">
      <c r="A25" s="13" t="s">
        <v>56</v>
      </c>
      <c r="B25" s="94" t="s">
        <v>106</v>
      </c>
      <c r="C25" s="95"/>
      <c r="D25" s="27" t="s">
        <v>17</v>
      </c>
      <c r="E25" s="25">
        <v>119.4688888888889</v>
      </c>
      <c r="F25" s="1">
        <v>0</v>
      </c>
      <c r="G25" s="11">
        <f t="shared" si="1"/>
        <v>0</v>
      </c>
    </row>
    <row r="26" spans="1:7" ht="16.5" thickTop="1" thickBot="1" x14ac:dyDescent="0.3">
      <c r="A26" s="13" t="s">
        <v>67</v>
      </c>
      <c r="B26" s="88" t="s">
        <v>126</v>
      </c>
      <c r="C26" s="89"/>
      <c r="D26" s="14" t="s">
        <v>21</v>
      </c>
      <c r="E26" s="15">
        <v>427.76</v>
      </c>
      <c r="F26" s="1">
        <v>0</v>
      </c>
      <c r="G26" s="11">
        <f t="shared" si="1"/>
        <v>0</v>
      </c>
    </row>
    <row r="27" spans="1:7" ht="16.5" thickTop="1" thickBot="1" x14ac:dyDescent="0.3">
      <c r="A27" s="13" t="s">
        <v>63</v>
      </c>
      <c r="B27" s="90" t="s">
        <v>123</v>
      </c>
      <c r="C27" s="91"/>
      <c r="D27" s="14" t="s">
        <v>10</v>
      </c>
      <c r="E27" s="15">
        <v>4</v>
      </c>
      <c r="F27" s="1">
        <v>0</v>
      </c>
      <c r="G27" s="11">
        <f t="shared" si="1"/>
        <v>0</v>
      </c>
    </row>
    <row r="28" spans="1:7" ht="16.5" thickTop="1" thickBot="1" x14ac:dyDescent="0.3">
      <c r="A28" s="28" t="s">
        <v>166</v>
      </c>
      <c r="B28" s="92" t="s">
        <v>165</v>
      </c>
      <c r="C28" s="93"/>
      <c r="D28" s="14" t="s">
        <v>10</v>
      </c>
      <c r="E28" s="15">
        <v>2</v>
      </c>
      <c r="F28" s="1">
        <v>0</v>
      </c>
      <c r="G28" s="11">
        <f t="shared" si="1"/>
        <v>0</v>
      </c>
    </row>
    <row r="29" spans="1:7" ht="16.5" thickTop="1" thickBot="1" x14ac:dyDescent="0.3">
      <c r="A29" s="28" t="s">
        <v>79</v>
      </c>
      <c r="B29" s="98" t="s">
        <v>22</v>
      </c>
      <c r="C29" s="89"/>
      <c r="D29" s="14" t="s">
        <v>17</v>
      </c>
      <c r="E29" s="15">
        <v>449.26222222222225</v>
      </c>
      <c r="F29" s="1">
        <v>0</v>
      </c>
      <c r="G29" s="11">
        <f t="shared" si="1"/>
        <v>0</v>
      </c>
    </row>
    <row r="30" spans="1:7" ht="16.5" thickTop="1" thickBot="1" x14ac:dyDescent="0.3">
      <c r="A30" s="13" t="s">
        <v>68</v>
      </c>
      <c r="B30" s="120" t="s">
        <v>64</v>
      </c>
      <c r="C30" s="97"/>
      <c r="D30" s="14" t="s">
        <v>19</v>
      </c>
      <c r="E30" s="15">
        <v>374.38518518518521</v>
      </c>
      <c r="F30" s="1">
        <v>0</v>
      </c>
      <c r="G30" s="11">
        <f t="shared" si="1"/>
        <v>0</v>
      </c>
    </row>
    <row r="31" spans="1:7" ht="16.5" thickTop="1" thickBot="1" x14ac:dyDescent="0.3">
      <c r="A31" s="13" t="s">
        <v>171</v>
      </c>
      <c r="B31" s="98" t="s">
        <v>23</v>
      </c>
      <c r="C31" s="89"/>
      <c r="D31" s="14" t="s">
        <v>17</v>
      </c>
      <c r="E31" s="25">
        <v>68</v>
      </c>
      <c r="F31" s="1">
        <v>0</v>
      </c>
      <c r="G31" s="11">
        <f t="shared" si="1"/>
        <v>0</v>
      </c>
    </row>
    <row r="32" spans="1:7" ht="16.5" thickTop="1" thickBot="1" x14ac:dyDescent="0.3">
      <c r="A32" s="13" t="s">
        <v>170</v>
      </c>
      <c r="B32" s="98" t="s">
        <v>69</v>
      </c>
      <c r="C32" s="89"/>
      <c r="D32" s="14" t="s">
        <v>17</v>
      </c>
      <c r="E32" s="15">
        <v>50</v>
      </c>
      <c r="F32" s="1">
        <v>0</v>
      </c>
      <c r="G32" s="11">
        <f t="shared" si="1"/>
        <v>0</v>
      </c>
    </row>
    <row r="33" spans="1:7" ht="16.5" thickTop="1" thickBot="1" x14ac:dyDescent="0.3">
      <c r="A33" s="13" t="s">
        <v>172</v>
      </c>
      <c r="B33" s="120" t="s">
        <v>66</v>
      </c>
      <c r="C33" s="97"/>
      <c r="D33" s="14" t="s">
        <v>21</v>
      </c>
      <c r="E33" s="15">
        <v>150</v>
      </c>
      <c r="F33" s="1">
        <v>0</v>
      </c>
      <c r="G33" s="11">
        <f t="shared" si="1"/>
        <v>0</v>
      </c>
    </row>
    <row r="34" spans="1:7" ht="16.5" thickTop="1" thickBot="1" x14ac:dyDescent="0.3">
      <c r="A34" s="13" t="s">
        <v>73</v>
      </c>
      <c r="B34" s="98" t="s">
        <v>110</v>
      </c>
      <c r="C34" s="89"/>
      <c r="D34" s="14" t="s">
        <v>21</v>
      </c>
      <c r="E34" s="25">
        <v>100</v>
      </c>
      <c r="F34" s="1">
        <v>0</v>
      </c>
      <c r="G34" s="11">
        <f t="shared" si="1"/>
        <v>0</v>
      </c>
    </row>
    <row r="35" spans="1:7" ht="16.5" thickTop="1" thickBot="1" x14ac:dyDescent="0.3">
      <c r="A35" s="29" t="s">
        <v>169</v>
      </c>
      <c r="B35" s="131" t="s">
        <v>117</v>
      </c>
      <c r="C35" s="124"/>
      <c r="D35" s="14" t="s">
        <v>21</v>
      </c>
      <c r="E35" s="15">
        <v>56</v>
      </c>
      <c r="F35" s="1">
        <v>0</v>
      </c>
      <c r="G35" s="11">
        <f t="shared" si="1"/>
        <v>0</v>
      </c>
    </row>
    <row r="36" spans="1:7" ht="16.5" thickTop="1" thickBot="1" x14ac:dyDescent="0.3">
      <c r="A36" s="13" t="s">
        <v>173</v>
      </c>
      <c r="B36" s="98" t="s">
        <v>24</v>
      </c>
      <c r="C36" s="89"/>
      <c r="D36" s="14" t="s">
        <v>10</v>
      </c>
      <c r="E36" s="15">
        <v>2</v>
      </c>
      <c r="F36" s="1">
        <v>0</v>
      </c>
      <c r="G36" s="11">
        <f t="shared" si="1"/>
        <v>0</v>
      </c>
    </row>
    <row r="37" spans="1:7" ht="16.5" thickTop="1" thickBot="1" x14ac:dyDescent="0.3">
      <c r="A37" s="13" t="s">
        <v>72</v>
      </c>
      <c r="B37" s="98" t="s">
        <v>118</v>
      </c>
      <c r="C37" s="89"/>
      <c r="D37" s="14" t="s">
        <v>10</v>
      </c>
      <c r="E37" s="15">
        <v>2</v>
      </c>
      <c r="F37" s="1">
        <v>0</v>
      </c>
      <c r="G37" s="11">
        <f t="shared" si="1"/>
        <v>0</v>
      </c>
    </row>
    <row r="38" spans="1:7" ht="16.5" thickTop="1" thickBot="1" x14ac:dyDescent="0.3">
      <c r="A38" s="13" t="s">
        <v>80</v>
      </c>
      <c r="B38" s="98" t="s">
        <v>116</v>
      </c>
      <c r="C38" s="89"/>
      <c r="D38" s="14" t="s">
        <v>10</v>
      </c>
      <c r="E38" s="15">
        <v>1</v>
      </c>
      <c r="F38" s="1">
        <v>0</v>
      </c>
      <c r="G38" s="11">
        <f t="shared" si="1"/>
        <v>0</v>
      </c>
    </row>
    <row r="39" spans="1:7" ht="16.5" thickTop="1" thickBot="1" x14ac:dyDescent="0.3">
      <c r="A39" s="28" t="s">
        <v>153</v>
      </c>
      <c r="B39" s="98" t="s">
        <v>184</v>
      </c>
      <c r="C39" s="89"/>
      <c r="D39" s="14" t="s">
        <v>21</v>
      </c>
      <c r="E39" s="15">
        <v>180</v>
      </c>
      <c r="F39" s="1">
        <v>0</v>
      </c>
      <c r="G39" s="11">
        <f t="shared" si="1"/>
        <v>0</v>
      </c>
    </row>
    <row r="40" spans="1:7" ht="16.5" thickTop="1" thickBot="1" x14ac:dyDescent="0.3">
      <c r="A40" s="28" t="s">
        <v>154</v>
      </c>
      <c r="B40" s="120" t="s">
        <v>155</v>
      </c>
      <c r="C40" s="97"/>
      <c r="D40" s="14" t="s">
        <v>10</v>
      </c>
      <c r="E40" s="15">
        <v>2</v>
      </c>
      <c r="F40" s="1">
        <v>0</v>
      </c>
      <c r="G40" s="11">
        <f t="shared" si="1"/>
        <v>0</v>
      </c>
    </row>
    <row r="41" spans="1:7" ht="16.5" thickTop="1" thickBot="1" x14ac:dyDescent="0.3">
      <c r="A41" s="23" t="s">
        <v>98</v>
      </c>
      <c r="B41" s="72" t="s">
        <v>119</v>
      </c>
      <c r="C41" s="73"/>
      <c r="D41" s="14" t="s">
        <v>21</v>
      </c>
      <c r="E41" s="15">
        <v>727</v>
      </c>
      <c r="F41" s="1">
        <v>0</v>
      </c>
      <c r="G41" s="11">
        <f t="shared" si="1"/>
        <v>0</v>
      </c>
    </row>
    <row r="42" spans="1:7" ht="16.5" thickTop="1" thickBot="1" x14ac:dyDescent="0.3">
      <c r="A42" s="23" t="s">
        <v>99</v>
      </c>
      <c r="B42" s="101" t="s">
        <v>129</v>
      </c>
      <c r="C42" s="102"/>
      <c r="D42" s="14" t="s">
        <v>10</v>
      </c>
      <c r="E42" s="15">
        <v>4</v>
      </c>
      <c r="F42" s="1">
        <v>0</v>
      </c>
      <c r="G42" s="11">
        <f t="shared" si="1"/>
        <v>0</v>
      </c>
    </row>
    <row r="43" spans="1:7" ht="16.5" thickTop="1" thickBot="1" x14ac:dyDescent="0.3">
      <c r="A43" s="23" t="s">
        <v>100</v>
      </c>
      <c r="B43" s="72" t="s">
        <v>130</v>
      </c>
      <c r="C43" s="73"/>
      <c r="D43" s="14" t="s">
        <v>10</v>
      </c>
      <c r="E43" s="15">
        <v>2</v>
      </c>
      <c r="F43" s="1">
        <v>0</v>
      </c>
      <c r="G43" s="11">
        <f t="shared" si="1"/>
        <v>0</v>
      </c>
    </row>
    <row r="44" spans="1:7" ht="16.5" thickTop="1" thickBot="1" x14ac:dyDescent="0.3">
      <c r="A44" s="23" t="s">
        <v>101</v>
      </c>
      <c r="B44" s="72" t="s">
        <v>131</v>
      </c>
      <c r="C44" s="73"/>
      <c r="D44" s="14" t="s">
        <v>10</v>
      </c>
      <c r="E44" s="15">
        <v>3</v>
      </c>
      <c r="F44" s="1">
        <v>0</v>
      </c>
      <c r="G44" s="11">
        <f t="shared" si="1"/>
        <v>0</v>
      </c>
    </row>
    <row r="45" spans="1:7" ht="16.5" thickTop="1" thickBot="1" x14ac:dyDescent="0.3">
      <c r="A45" s="23" t="s">
        <v>102</v>
      </c>
      <c r="B45" s="101" t="s">
        <v>132</v>
      </c>
      <c r="C45" s="102"/>
      <c r="D45" s="14" t="s">
        <v>10</v>
      </c>
      <c r="E45" s="15">
        <v>2</v>
      </c>
      <c r="F45" s="1">
        <v>0</v>
      </c>
      <c r="G45" s="11">
        <f t="shared" si="1"/>
        <v>0</v>
      </c>
    </row>
    <row r="46" spans="1:7" ht="16.5" thickTop="1" thickBot="1" x14ac:dyDescent="0.3">
      <c r="A46" s="23" t="s">
        <v>103</v>
      </c>
      <c r="B46" s="101" t="s">
        <v>133</v>
      </c>
      <c r="C46" s="102"/>
      <c r="D46" s="14" t="s">
        <v>10</v>
      </c>
      <c r="E46" s="15">
        <v>1</v>
      </c>
      <c r="F46" s="1">
        <v>0</v>
      </c>
      <c r="G46" s="11">
        <f t="shared" si="1"/>
        <v>0</v>
      </c>
    </row>
    <row r="47" spans="1:7" ht="16.5" thickTop="1" thickBot="1" x14ac:dyDescent="0.3">
      <c r="A47" s="23" t="s">
        <v>104</v>
      </c>
      <c r="B47" s="72" t="s">
        <v>134</v>
      </c>
      <c r="C47" s="73"/>
      <c r="D47" s="14" t="s">
        <v>21</v>
      </c>
      <c r="E47" s="15">
        <v>55</v>
      </c>
      <c r="F47" s="1">
        <v>0</v>
      </c>
      <c r="G47" s="11">
        <f t="shared" si="1"/>
        <v>0</v>
      </c>
    </row>
    <row r="48" spans="1:7" ht="16.5" thickTop="1" thickBot="1" x14ac:dyDescent="0.3">
      <c r="A48" s="13" t="s">
        <v>76</v>
      </c>
      <c r="B48" s="98" t="s">
        <v>158</v>
      </c>
      <c r="C48" s="89"/>
      <c r="D48" s="14" t="s">
        <v>17</v>
      </c>
      <c r="E48" s="15">
        <f>(14900)/9</f>
        <v>1655.5555555555557</v>
      </c>
      <c r="F48" s="1">
        <v>0</v>
      </c>
      <c r="G48" s="11">
        <f t="shared" si="1"/>
        <v>0</v>
      </c>
    </row>
    <row r="49" spans="1:7" ht="16.5" thickTop="1" thickBot="1" x14ac:dyDescent="0.3">
      <c r="A49" s="29" t="s">
        <v>148</v>
      </c>
      <c r="B49" s="104" t="s">
        <v>144</v>
      </c>
      <c r="C49" s="93"/>
      <c r="D49" s="30" t="s">
        <v>10</v>
      </c>
      <c r="E49" s="31">
        <v>3</v>
      </c>
      <c r="F49" s="1">
        <v>0</v>
      </c>
      <c r="G49" s="11">
        <f t="shared" si="1"/>
        <v>0</v>
      </c>
    </row>
    <row r="50" spans="1:7" ht="16.5" thickTop="1" thickBot="1" x14ac:dyDescent="0.3">
      <c r="A50" s="29" t="s">
        <v>147</v>
      </c>
      <c r="B50" s="104" t="s">
        <v>145</v>
      </c>
      <c r="C50" s="93"/>
      <c r="D50" s="30" t="s">
        <v>10</v>
      </c>
      <c r="E50" s="31">
        <v>2</v>
      </c>
      <c r="F50" s="1">
        <v>0</v>
      </c>
      <c r="G50" s="11">
        <f t="shared" si="1"/>
        <v>0</v>
      </c>
    </row>
    <row r="51" spans="1:7" ht="16.5" thickTop="1" thickBot="1" x14ac:dyDescent="0.3">
      <c r="A51" s="13" t="s">
        <v>77</v>
      </c>
      <c r="B51" s="103" t="s">
        <v>78</v>
      </c>
      <c r="C51" s="91"/>
      <c r="D51" s="30" t="s">
        <v>21</v>
      </c>
      <c r="E51" s="31">
        <v>771</v>
      </c>
      <c r="F51" s="1">
        <v>0</v>
      </c>
      <c r="G51" s="11">
        <f t="shared" si="1"/>
        <v>0</v>
      </c>
    </row>
    <row r="52" spans="1:7" ht="16.5" thickTop="1" thickBot="1" x14ac:dyDescent="0.3">
      <c r="A52" s="12" t="s">
        <v>74</v>
      </c>
      <c r="B52" s="103" t="s">
        <v>75</v>
      </c>
      <c r="C52" s="91"/>
      <c r="D52" s="30" t="s">
        <v>21</v>
      </c>
      <c r="E52" s="31">
        <v>930</v>
      </c>
      <c r="F52" s="1">
        <v>0</v>
      </c>
      <c r="G52" s="11">
        <f t="shared" si="1"/>
        <v>0</v>
      </c>
    </row>
    <row r="53" spans="1:7" ht="16.5" thickTop="1" thickBot="1" x14ac:dyDescent="0.3">
      <c r="A53" s="12" t="s">
        <v>149</v>
      </c>
      <c r="B53" s="103" t="s">
        <v>146</v>
      </c>
      <c r="C53" s="91"/>
      <c r="D53" s="30" t="s">
        <v>21</v>
      </c>
      <c r="E53" s="31">
        <v>60</v>
      </c>
      <c r="F53" s="1">
        <v>0</v>
      </c>
      <c r="G53" s="11">
        <f t="shared" si="1"/>
        <v>0</v>
      </c>
    </row>
    <row r="54" spans="1:7" ht="16.5" thickTop="1" thickBot="1" x14ac:dyDescent="0.3">
      <c r="A54" s="12" t="s">
        <v>150</v>
      </c>
      <c r="B54" s="103" t="s">
        <v>151</v>
      </c>
      <c r="C54" s="91"/>
      <c r="D54" s="30" t="s">
        <v>21</v>
      </c>
      <c r="E54" s="31">
        <v>32</v>
      </c>
      <c r="F54" s="1">
        <v>0</v>
      </c>
      <c r="G54" s="11">
        <f t="shared" si="1"/>
        <v>0</v>
      </c>
    </row>
    <row r="55" spans="1:7" ht="16.5" thickTop="1" thickBot="1" x14ac:dyDescent="0.3">
      <c r="A55" s="32" t="s">
        <v>186</v>
      </c>
      <c r="B55" s="103" t="s">
        <v>152</v>
      </c>
      <c r="C55" s="91"/>
      <c r="D55" s="30" t="s">
        <v>5</v>
      </c>
      <c r="E55" s="31">
        <v>1</v>
      </c>
      <c r="F55" s="1">
        <v>0</v>
      </c>
      <c r="G55" s="11">
        <f t="shared" si="1"/>
        <v>0</v>
      </c>
    </row>
    <row r="56" spans="1:7" ht="16.5" thickTop="1" thickBot="1" x14ac:dyDescent="0.3">
      <c r="A56" s="126" t="s">
        <v>161</v>
      </c>
      <c r="B56" s="126"/>
      <c r="C56" s="126"/>
      <c r="D56" s="126"/>
      <c r="E56" s="126"/>
      <c r="F56" s="127"/>
      <c r="G56" s="33">
        <f>SUM(G15:G55)</f>
        <v>0</v>
      </c>
    </row>
    <row r="57" spans="1:7" ht="16.5" thickTop="1" thickBot="1" x14ac:dyDescent="0.3">
      <c r="A57" s="34"/>
      <c r="B57" s="113" t="s">
        <v>25</v>
      </c>
      <c r="C57" s="128"/>
      <c r="D57" s="128"/>
      <c r="E57" s="128"/>
      <c r="F57" s="128"/>
      <c r="G57" s="129"/>
    </row>
    <row r="58" spans="1:7" ht="16.5" thickTop="1" thickBot="1" x14ac:dyDescent="0.3">
      <c r="A58" s="12" t="s">
        <v>53</v>
      </c>
      <c r="B58" s="67" t="s">
        <v>13</v>
      </c>
      <c r="C58" s="68"/>
      <c r="D58" s="9" t="s">
        <v>14</v>
      </c>
      <c r="E58" s="20">
        <f>21827.46/43560</f>
        <v>0.50108953168044079</v>
      </c>
      <c r="F58" s="1">
        <v>0</v>
      </c>
      <c r="G58" s="11">
        <f t="shared" ref="G58:G80" si="2">E58*F58</f>
        <v>0</v>
      </c>
    </row>
    <row r="59" spans="1:7" ht="16.5" thickTop="1" thickBot="1" x14ac:dyDescent="0.3">
      <c r="A59" s="13" t="s">
        <v>46</v>
      </c>
      <c r="B59" s="130" t="s">
        <v>26</v>
      </c>
      <c r="C59" s="110"/>
      <c r="D59" s="9" t="s">
        <v>5</v>
      </c>
      <c r="E59" s="10">
        <v>1</v>
      </c>
      <c r="F59" s="1">
        <v>0</v>
      </c>
      <c r="G59" s="11">
        <f t="shared" si="2"/>
        <v>0</v>
      </c>
    </row>
    <row r="60" spans="1:7" ht="16.5" thickTop="1" thickBot="1" x14ac:dyDescent="0.3">
      <c r="A60" s="12" t="s">
        <v>47</v>
      </c>
      <c r="B60" s="67" t="s">
        <v>16</v>
      </c>
      <c r="C60" s="68"/>
      <c r="D60" s="14" t="s">
        <v>5</v>
      </c>
      <c r="E60" s="15">
        <v>1</v>
      </c>
      <c r="F60" s="1">
        <v>0</v>
      </c>
      <c r="G60" s="11">
        <f t="shared" si="2"/>
        <v>0</v>
      </c>
    </row>
    <row r="61" spans="1:7" ht="16.5" thickTop="1" thickBot="1" x14ac:dyDescent="0.3">
      <c r="A61" s="12" t="s">
        <v>157</v>
      </c>
      <c r="B61" s="98" t="s">
        <v>156</v>
      </c>
      <c r="C61" s="89"/>
      <c r="D61" s="26" t="s">
        <v>19</v>
      </c>
      <c r="E61" s="15">
        <v>4537.26</v>
      </c>
      <c r="F61" s="1">
        <v>0</v>
      </c>
      <c r="G61" s="11">
        <f t="shared" si="2"/>
        <v>0</v>
      </c>
    </row>
    <row r="62" spans="1:7" ht="16.5" thickTop="1" thickBot="1" x14ac:dyDescent="0.3">
      <c r="A62" s="12" t="s">
        <v>55</v>
      </c>
      <c r="B62" s="69" t="s">
        <v>20</v>
      </c>
      <c r="C62" s="68"/>
      <c r="D62" s="26" t="s">
        <v>19</v>
      </c>
      <c r="E62" s="15">
        <f>1800-393</f>
        <v>1407</v>
      </c>
      <c r="F62" s="1">
        <v>0</v>
      </c>
      <c r="G62" s="11">
        <f t="shared" si="2"/>
        <v>0</v>
      </c>
    </row>
    <row r="63" spans="1:7" ht="16.5" thickTop="1" thickBot="1" x14ac:dyDescent="0.3">
      <c r="A63" s="12" t="s">
        <v>81</v>
      </c>
      <c r="B63" s="98" t="s">
        <v>27</v>
      </c>
      <c r="C63" s="89"/>
      <c r="D63" s="26" t="s">
        <v>17</v>
      </c>
      <c r="E63" s="25">
        <v>967</v>
      </c>
      <c r="F63" s="1">
        <v>0</v>
      </c>
      <c r="G63" s="11">
        <f t="shared" si="2"/>
        <v>0</v>
      </c>
    </row>
    <row r="64" spans="1:7" ht="16.5" thickTop="1" thickBot="1" x14ac:dyDescent="0.3">
      <c r="A64" s="12" t="s">
        <v>87</v>
      </c>
      <c r="B64" s="98" t="s">
        <v>28</v>
      </c>
      <c r="C64" s="89"/>
      <c r="D64" s="26" t="s">
        <v>29</v>
      </c>
      <c r="E64" s="25">
        <v>3558</v>
      </c>
      <c r="F64" s="1">
        <v>0</v>
      </c>
      <c r="G64" s="11">
        <f t="shared" si="2"/>
        <v>0</v>
      </c>
    </row>
    <row r="65" spans="1:7" s="37" customFormat="1" ht="16.5" thickTop="1" thickBot="1" x14ac:dyDescent="0.3">
      <c r="A65" s="32" t="s">
        <v>68</v>
      </c>
      <c r="B65" s="131" t="s">
        <v>64</v>
      </c>
      <c r="C65" s="124"/>
      <c r="D65" s="35" t="s">
        <v>19</v>
      </c>
      <c r="E65" s="25">
        <v>100</v>
      </c>
      <c r="F65" s="1">
        <v>0</v>
      </c>
      <c r="G65" s="11">
        <f t="shared" si="2"/>
        <v>0</v>
      </c>
    </row>
    <row r="66" spans="1:7" ht="16.5" thickTop="1" thickBot="1" x14ac:dyDescent="0.3">
      <c r="A66" s="12" t="s">
        <v>127</v>
      </c>
      <c r="B66" s="98" t="s">
        <v>30</v>
      </c>
      <c r="C66" s="89"/>
      <c r="D66" s="26" t="s">
        <v>21</v>
      </c>
      <c r="E66" s="15">
        <v>996</v>
      </c>
      <c r="F66" s="1">
        <v>0</v>
      </c>
      <c r="G66" s="11">
        <f t="shared" si="2"/>
        <v>0</v>
      </c>
    </row>
    <row r="67" spans="1:7" ht="16.5" thickTop="1" thickBot="1" x14ac:dyDescent="0.3">
      <c r="A67" s="12" t="s">
        <v>82</v>
      </c>
      <c r="B67" s="98" t="s">
        <v>31</v>
      </c>
      <c r="C67" s="89"/>
      <c r="D67" s="26" t="s">
        <v>19</v>
      </c>
      <c r="E67" s="15">
        <v>100</v>
      </c>
      <c r="F67" s="1">
        <v>0</v>
      </c>
      <c r="G67" s="11">
        <f t="shared" si="2"/>
        <v>0</v>
      </c>
    </row>
    <row r="68" spans="1:7" ht="16.5" thickTop="1" thickBot="1" x14ac:dyDescent="0.3">
      <c r="A68" s="23" t="s">
        <v>171</v>
      </c>
      <c r="B68" s="125" t="s">
        <v>208</v>
      </c>
      <c r="C68" s="95"/>
      <c r="D68" s="24" t="s">
        <v>17</v>
      </c>
      <c r="E68" s="25">
        <v>392</v>
      </c>
      <c r="F68" s="1">
        <v>0</v>
      </c>
      <c r="G68" s="11">
        <f t="shared" si="2"/>
        <v>0</v>
      </c>
    </row>
    <row r="69" spans="1:7" ht="16.5" thickTop="1" thickBot="1" x14ac:dyDescent="0.3">
      <c r="A69" s="12" t="s">
        <v>79</v>
      </c>
      <c r="B69" s="98" t="s">
        <v>22</v>
      </c>
      <c r="C69" s="89"/>
      <c r="D69" s="14" t="s">
        <v>17</v>
      </c>
      <c r="E69" s="15">
        <f>3631-E29</f>
        <v>3181.7377777777779</v>
      </c>
      <c r="F69" s="1">
        <v>0</v>
      </c>
      <c r="G69" s="11">
        <f t="shared" si="2"/>
        <v>0</v>
      </c>
    </row>
    <row r="70" spans="1:7" ht="16.5" thickTop="1" thickBot="1" x14ac:dyDescent="0.3">
      <c r="A70" s="12" t="s">
        <v>128</v>
      </c>
      <c r="B70" s="98" t="s">
        <v>32</v>
      </c>
      <c r="C70" s="89"/>
      <c r="D70" s="14" t="s">
        <v>5</v>
      </c>
      <c r="E70" s="15">
        <v>1</v>
      </c>
      <c r="F70" s="1">
        <v>0</v>
      </c>
      <c r="G70" s="11">
        <f t="shared" si="2"/>
        <v>0</v>
      </c>
    </row>
    <row r="71" spans="1:7" ht="16.5" thickTop="1" thickBot="1" x14ac:dyDescent="0.3">
      <c r="A71" s="12" t="s">
        <v>186</v>
      </c>
      <c r="B71" s="103" t="s">
        <v>152</v>
      </c>
      <c r="C71" s="91"/>
      <c r="D71" s="30" t="s">
        <v>5</v>
      </c>
      <c r="E71" s="31">
        <v>1</v>
      </c>
      <c r="F71" s="1">
        <v>0</v>
      </c>
      <c r="G71" s="11">
        <f t="shared" si="2"/>
        <v>0</v>
      </c>
    </row>
    <row r="72" spans="1:7" ht="16.5" thickTop="1" thickBot="1" x14ac:dyDescent="0.3">
      <c r="A72" s="12" t="s">
        <v>85</v>
      </c>
      <c r="B72" s="69" t="s">
        <v>112</v>
      </c>
      <c r="C72" s="68"/>
      <c r="D72" s="26" t="s">
        <v>21</v>
      </c>
      <c r="E72" s="15">
        <f>555+30</f>
        <v>585</v>
      </c>
      <c r="F72" s="1">
        <v>0</v>
      </c>
      <c r="G72" s="11">
        <f t="shared" si="2"/>
        <v>0</v>
      </c>
    </row>
    <row r="73" spans="1:7" ht="16.5" thickTop="1" thickBot="1" x14ac:dyDescent="0.3">
      <c r="A73" s="12" t="s">
        <v>86</v>
      </c>
      <c r="B73" s="69" t="s">
        <v>113</v>
      </c>
      <c r="C73" s="68"/>
      <c r="D73" s="26" t="s">
        <v>21</v>
      </c>
      <c r="E73" s="15">
        <v>24</v>
      </c>
      <c r="F73" s="1">
        <v>0</v>
      </c>
      <c r="G73" s="11">
        <f t="shared" si="2"/>
        <v>0</v>
      </c>
    </row>
    <row r="74" spans="1:7" ht="16.5" thickTop="1" thickBot="1" x14ac:dyDescent="0.3">
      <c r="A74" s="13" t="s">
        <v>178</v>
      </c>
      <c r="B74" s="118" t="s">
        <v>89</v>
      </c>
      <c r="C74" s="91"/>
      <c r="D74" s="14" t="s">
        <v>17</v>
      </c>
      <c r="E74" s="15">
        <v>84.222222222222229</v>
      </c>
      <c r="F74" s="1">
        <v>0</v>
      </c>
      <c r="G74" s="11">
        <f t="shared" si="2"/>
        <v>0</v>
      </c>
    </row>
    <row r="75" spans="1:7" ht="16.5" thickTop="1" thickBot="1" x14ac:dyDescent="0.3">
      <c r="A75" s="29" t="s">
        <v>174</v>
      </c>
      <c r="B75" s="88" t="s">
        <v>164</v>
      </c>
      <c r="C75" s="89"/>
      <c r="D75" s="14" t="s">
        <v>21</v>
      </c>
      <c r="E75" s="15">
        <v>16</v>
      </c>
      <c r="F75" s="1">
        <v>0</v>
      </c>
      <c r="G75" s="11">
        <f t="shared" si="2"/>
        <v>0</v>
      </c>
    </row>
    <row r="76" spans="1:7" ht="16.5" thickTop="1" thickBot="1" x14ac:dyDescent="0.3">
      <c r="A76" s="29" t="s">
        <v>176</v>
      </c>
      <c r="B76" s="88" t="s">
        <v>175</v>
      </c>
      <c r="C76" s="89"/>
      <c r="D76" s="14" t="s">
        <v>21</v>
      </c>
      <c r="E76" s="15">
        <v>12</v>
      </c>
      <c r="F76" s="1">
        <v>0</v>
      </c>
      <c r="G76" s="11">
        <f t="shared" si="2"/>
        <v>0</v>
      </c>
    </row>
    <row r="77" spans="1:7" ht="16.5" thickTop="1" thickBot="1" x14ac:dyDescent="0.3">
      <c r="A77" s="28" t="s">
        <v>177</v>
      </c>
      <c r="B77" s="90" t="s">
        <v>179</v>
      </c>
      <c r="C77" s="91"/>
      <c r="D77" s="14" t="s">
        <v>10</v>
      </c>
      <c r="E77" s="15">
        <v>2</v>
      </c>
      <c r="F77" s="1">
        <v>0</v>
      </c>
      <c r="G77" s="11">
        <f t="shared" si="2"/>
        <v>0</v>
      </c>
    </row>
    <row r="78" spans="1:7" ht="16.5" thickTop="1" thickBot="1" x14ac:dyDescent="0.3">
      <c r="A78" s="13" t="s">
        <v>76</v>
      </c>
      <c r="B78" s="98" t="s">
        <v>158</v>
      </c>
      <c r="C78" s="89"/>
      <c r="D78" s="14" t="s">
        <v>17</v>
      </c>
      <c r="E78" s="15">
        <f>(21700)/9</f>
        <v>2411.1111111111113</v>
      </c>
      <c r="F78" s="1">
        <v>0</v>
      </c>
      <c r="G78" s="11">
        <f t="shared" si="2"/>
        <v>0</v>
      </c>
    </row>
    <row r="79" spans="1:7" ht="16.5" thickTop="1" thickBot="1" x14ac:dyDescent="0.3">
      <c r="A79" s="13" t="s">
        <v>83</v>
      </c>
      <c r="B79" s="98" t="s">
        <v>33</v>
      </c>
      <c r="C79" s="89"/>
      <c r="D79" s="14" t="s">
        <v>5</v>
      </c>
      <c r="E79" s="15">
        <v>1</v>
      </c>
      <c r="F79" s="1">
        <v>0</v>
      </c>
      <c r="G79" s="11">
        <f t="shared" si="2"/>
        <v>0</v>
      </c>
    </row>
    <row r="80" spans="1:7" ht="16.5" thickTop="1" thickBot="1" x14ac:dyDescent="0.3">
      <c r="A80" s="12" t="s">
        <v>84</v>
      </c>
      <c r="B80" s="98" t="s">
        <v>34</v>
      </c>
      <c r="C80" s="89"/>
      <c r="D80" s="14" t="s">
        <v>5</v>
      </c>
      <c r="E80" s="15">
        <v>1</v>
      </c>
      <c r="F80" s="1">
        <v>0</v>
      </c>
      <c r="G80" s="11">
        <f t="shared" si="2"/>
        <v>0</v>
      </c>
    </row>
    <row r="81" spans="1:12" ht="16.5" thickTop="1" thickBot="1" x14ac:dyDescent="0.3">
      <c r="A81" s="105" t="s">
        <v>161</v>
      </c>
      <c r="B81" s="105"/>
      <c r="C81" s="105"/>
      <c r="D81" s="105"/>
      <c r="E81" s="105"/>
      <c r="F81" s="106"/>
      <c r="G81" s="33">
        <f>SUM(G58:G80)</f>
        <v>0</v>
      </c>
      <c r="J81" s="3">
        <f>SUM(G61:G70)</f>
        <v>0</v>
      </c>
      <c r="L81" s="38">
        <f>J81*0.1</f>
        <v>0</v>
      </c>
    </row>
    <row r="82" spans="1:12" ht="16.5" thickTop="1" thickBot="1" x14ac:dyDescent="0.3">
      <c r="A82" s="34"/>
      <c r="B82" s="107" t="s">
        <v>35</v>
      </c>
      <c r="C82" s="148"/>
      <c r="D82" s="148"/>
      <c r="E82" s="148"/>
      <c r="F82" s="148"/>
      <c r="G82" s="149"/>
    </row>
    <row r="83" spans="1:12" ht="16.5" thickTop="1" thickBot="1" x14ac:dyDescent="0.3">
      <c r="A83" s="12" t="s">
        <v>53</v>
      </c>
      <c r="B83" s="75" t="s">
        <v>13</v>
      </c>
      <c r="C83" s="68"/>
      <c r="D83" s="9" t="s">
        <v>14</v>
      </c>
      <c r="E83" s="20">
        <f>19967.3/43560</f>
        <v>0.45838613406795226</v>
      </c>
      <c r="F83" s="1">
        <v>0</v>
      </c>
      <c r="G83" s="11">
        <f t="shared" ref="G83:G107" si="3">E83*F83</f>
        <v>0</v>
      </c>
    </row>
    <row r="84" spans="1:12" ht="15" customHeight="1" thickTop="1" thickBot="1" x14ac:dyDescent="0.3">
      <c r="A84" s="12" t="s">
        <v>46</v>
      </c>
      <c r="B84" s="109" t="s">
        <v>36</v>
      </c>
      <c r="C84" s="110"/>
      <c r="D84" s="9" t="s">
        <v>5</v>
      </c>
      <c r="E84" s="10">
        <v>1</v>
      </c>
      <c r="F84" s="1">
        <v>0</v>
      </c>
      <c r="G84" s="11">
        <f t="shared" si="3"/>
        <v>0</v>
      </c>
    </row>
    <row r="85" spans="1:12" ht="15" customHeight="1" thickTop="1" thickBot="1" x14ac:dyDescent="0.3">
      <c r="A85" s="12" t="s">
        <v>205</v>
      </c>
      <c r="B85" s="109" t="s">
        <v>206</v>
      </c>
      <c r="C85" s="110"/>
      <c r="D85" s="9" t="s">
        <v>17</v>
      </c>
      <c r="E85" s="10">
        <v>1300</v>
      </c>
      <c r="F85" s="1">
        <v>0</v>
      </c>
      <c r="G85" s="11">
        <f t="shared" si="3"/>
        <v>0</v>
      </c>
    </row>
    <row r="86" spans="1:12" ht="16.5" thickTop="1" thickBot="1" x14ac:dyDescent="0.3">
      <c r="A86" s="12" t="s">
        <v>47</v>
      </c>
      <c r="B86" s="75" t="s">
        <v>16</v>
      </c>
      <c r="C86" s="68"/>
      <c r="D86" s="14" t="s">
        <v>5</v>
      </c>
      <c r="E86" s="15">
        <v>1</v>
      </c>
      <c r="F86" s="1">
        <v>0</v>
      </c>
      <c r="G86" s="11">
        <f t="shared" si="3"/>
        <v>0</v>
      </c>
    </row>
    <row r="87" spans="1:12" ht="16.5" thickTop="1" thickBot="1" x14ac:dyDescent="0.3">
      <c r="A87" s="12" t="s">
        <v>157</v>
      </c>
      <c r="B87" s="98" t="s">
        <v>156</v>
      </c>
      <c r="C87" s="89"/>
      <c r="D87" s="26" t="s">
        <v>19</v>
      </c>
      <c r="E87" s="25">
        <v>2185</v>
      </c>
      <c r="F87" s="1">
        <v>0</v>
      </c>
      <c r="G87" s="11">
        <f t="shared" si="3"/>
        <v>0</v>
      </c>
    </row>
    <row r="88" spans="1:12" ht="16.5" thickTop="1" thickBot="1" x14ac:dyDescent="0.3">
      <c r="A88" s="12" t="s">
        <v>55</v>
      </c>
      <c r="B88" s="121" t="s">
        <v>20</v>
      </c>
      <c r="C88" s="89"/>
      <c r="D88" s="26" t="s">
        <v>19</v>
      </c>
      <c r="E88" s="25">
        <v>950</v>
      </c>
      <c r="F88" s="1">
        <v>0</v>
      </c>
      <c r="G88" s="11">
        <f t="shared" si="3"/>
        <v>0</v>
      </c>
    </row>
    <row r="89" spans="1:12" ht="16.5" thickTop="1" thickBot="1" x14ac:dyDescent="0.3">
      <c r="A89" s="12" t="s">
        <v>81</v>
      </c>
      <c r="B89" s="121" t="s">
        <v>27</v>
      </c>
      <c r="C89" s="122"/>
      <c r="D89" s="26" t="s">
        <v>17</v>
      </c>
      <c r="E89" s="25">
        <v>205</v>
      </c>
      <c r="F89" s="1">
        <v>0</v>
      </c>
      <c r="G89" s="11">
        <f t="shared" si="3"/>
        <v>0</v>
      </c>
    </row>
    <row r="90" spans="1:12" ht="16.5" thickTop="1" thickBot="1" x14ac:dyDescent="0.3">
      <c r="A90" s="12" t="s">
        <v>87</v>
      </c>
      <c r="B90" s="121" t="s">
        <v>28</v>
      </c>
      <c r="C90" s="122"/>
      <c r="D90" s="26" t="s">
        <v>29</v>
      </c>
      <c r="E90" s="25">
        <f>2176.02+773.52</f>
        <v>2949.54</v>
      </c>
      <c r="F90" s="1">
        <v>0</v>
      </c>
      <c r="G90" s="11">
        <f t="shared" si="3"/>
        <v>0</v>
      </c>
    </row>
    <row r="91" spans="1:12" ht="16.5" thickTop="1" thickBot="1" x14ac:dyDescent="0.3">
      <c r="A91" s="13" t="s">
        <v>68</v>
      </c>
      <c r="B91" s="98" t="s">
        <v>64</v>
      </c>
      <c r="C91" s="89"/>
      <c r="D91" s="26" t="s">
        <v>19</v>
      </c>
      <c r="E91" s="25">
        <f>E90*9/12/27</f>
        <v>81.931666666666672</v>
      </c>
      <c r="F91" s="1">
        <v>0</v>
      </c>
      <c r="G91" s="11">
        <f t="shared" si="3"/>
        <v>0</v>
      </c>
    </row>
    <row r="92" spans="1:12" ht="16.5" thickTop="1" thickBot="1" x14ac:dyDescent="0.3">
      <c r="A92" s="12" t="s">
        <v>127</v>
      </c>
      <c r="B92" s="121" t="s">
        <v>30</v>
      </c>
      <c r="C92" s="122"/>
      <c r="D92" s="26" t="s">
        <v>21</v>
      </c>
      <c r="E92" s="25">
        <v>418</v>
      </c>
      <c r="F92" s="1">
        <v>0</v>
      </c>
      <c r="G92" s="11">
        <f t="shared" si="3"/>
        <v>0</v>
      </c>
    </row>
    <row r="93" spans="1:12" ht="16.5" thickTop="1" thickBot="1" x14ac:dyDescent="0.3">
      <c r="A93" s="12" t="s">
        <v>82</v>
      </c>
      <c r="B93" s="121" t="s">
        <v>115</v>
      </c>
      <c r="C93" s="89"/>
      <c r="D93" s="26" t="s">
        <v>19</v>
      </c>
      <c r="E93" s="25">
        <v>70</v>
      </c>
      <c r="F93" s="1">
        <v>0</v>
      </c>
      <c r="G93" s="11">
        <f t="shared" si="3"/>
        <v>0</v>
      </c>
    </row>
    <row r="94" spans="1:12" ht="16.5" thickTop="1" thickBot="1" x14ac:dyDescent="0.3">
      <c r="A94" s="12" t="s">
        <v>79</v>
      </c>
      <c r="B94" s="121" t="s">
        <v>22</v>
      </c>
      <c r="C94" s="89"/>
      <c r="D94" s="14" t="s">
        <v>17</v>
      </c>
      <c r="E94" s="25">
        <v>310</v>
      </c>
      <c r="F94" s="1">
        <v>0</v>
      </c>
      <c r="G94" s="11">
        <f t="shared" si="3"/>
        <v>0</v>
      </c>
    </row>
    <row r="95" spans="1:12" ht="16.5" thickTop="1" thickBot="1" x14ac:dyDescent="0.3">
      <c r="A95" s="23" t="s">
        <v>209</v>
      </c>
      <c r="B95" s="118" t="s">
        <v>210</v>
      </c>
      <c r="C95" s="119"/>
      <c r="D95" s="24" t="s">
        <v>17</v>
      </c>
      <c r="E95" s="25">
        <v>190</v>
      </c>
      <c r="F95" s="1">
        <v>0</v>
      </c>
      <c r="G95" s="11">
        <f t="shared" ref="G95" si="4">E95*F95</f>
        <v>0</v>
      </c>
    </row>
    <row r="96" spans="1:12" ht="16.5" thickTop="1" thickBot="1" x14ac:dyDescent="0.3">
      <c r="A96" s="13" t="s">
        <v>88</v>
      </c>
      <c r="B96" s="118" t="s">
        <v>107</v>
      </c>
      <c r="C96" s="91"/>
      <c r="D96" s="14" t="s">
        <v>17</v>
      </c>
      <c r="E96" s="15">
        <v>122.22222222222223</v>
      </c>
      <c r="F96" s="1">
        <v>0</v>
      </c>
      <c r="G96" s="11">
        <f t="shared" si="3"/>
        <v>0</v>
      </c>
    </row>
    <row r="97" spans="1:14" ht="16.5" thickTop="1" thickBot="1" x14ac:dyDescent="0.3">
      <c r="A97" s="32" t="s">
        <v>139</v>
      </c>
      <c r="B97" s="78" t="s">
        <v>211</v>
      </c>
      <c r="C97" s="77"/>
      <c r="D97" s="14" t="s">
        <v>17</v>
      </c>
      <c r="E97" s="15">
        <v>175.8318888888889</v>
      </c>
      <c r="F97" s="1">
        <v>0</v>
      </c>
      <c r="G97" s="11">
        <f t="shared" si="3"/>
        <v>0</v>
      </c>
    </row>
    <row r="98" spans="1:14" ht="16.5" thickTop="1" thickBot="1" x14ac:dyDescent="0.3">
      <c r="A98" s="12" t="s">
        <v>90</v>
      </c>
      <c r="B98" s="96" t="s">
        <v>91</v>
      </c>
      <c r="C98" s="97"/>
      <c r="D98" s="14" t="s">
        <v>21</v>
      </c>
      <c r="E98" s="15">
        <v>190</v>
      </c>
      <c r="F98" s="1">
        <v>0</v>
      </c>
      <c r="G98" s="11">
        <f t="shared" si="3"/>
        <v>0</v>
      </c>
    </row>
    <row r="99" spans="1:14" ht="16.5" thickTop="1" thickBot="1" x14ac:dyDescent="0.3">
      <c r="A99" s="39" t="s">
        <v>124</v>
      </c>
      <c r="B99" s="123" t="s">
        <v>114</v>
      </c>
      <c r="C99" s="124"/>
      <c r="D99" s="26" t="s">
        <v>21</v>
      </c>
      <c r="E99" s="26">
        <v>41</v>
      </c>
      <c r="F99" s="1">
        <v>0</v>
      </c>
      <c r="G99" s="11">
        <f t="shared" si="3"/>
        <v>0</v>
      </c>
    </row>
    <row r="100" spans="1:14" ht="16.5" thickTop="1" thickBot="1" x14ac:dyDescent="0.3">
      <c r="A100" s="12" t="s">
        <v>80</v>
      </c>
      <c r="B100" s="121" t="s">
        <v>180</v>
      </c>
      <c r="C100" s="89"/>
      <c r="D100" s="14" t="s">
        <v>10</v>
      </c>
      <c r="E100" s="26">
        <v>2</v>
      </c>
      <c r="F100" s="1">
        <v>0</v>
      </c>
      <c r="G100" s="11">
        <f t="shared" si="3"/>
        <v>0</v>
      </c>
    </row>
    <row r="101" spans="1:14" ht="16.5" thickTop="1" thickBot="1" x14ac:dyDescent="0.3">
      <c r="A101" s="12" t="s">
        <v>186</v>
      </c>
      <c r="B101" s="103" t="s">
        <v>152</v>
      </c>
      <c r="C101" s="91"/>
      <c r="D101" s="30" t="s">
        <v>5</v>
      </c>
      <c r="E101" s="31">
        <v>1</v>
      </c>
      <c r="F101" s="1">
        <v>0</v>
      </c>
      <c r="G101" s="11">
        <f t="shared" si="3"/>
        <v>0</v>
      </c>
    </row>
    <row r="102" spans="1:14" ht="16.5" thickTop="1" thickBot="1" x14ac:dyDescent="0.3">
      <c r="A102" s="12" t="s">
        <v>85</v>
      </c>
      <c r="B102" s="74" t="s">
        <v>112</v>
      </c>
      <c r="C102" s="75"/>
      <c r="D102" s="26" t="s">
        <v>21</v>
      </c>
      <c r="E102" s="15">
        <v>491</v>
      </c>
      <c r="F102" s="1">
        <v>0</v>
      </c>
      <c r="G102" s="11">
        <f t="shared" si="3"/>
        <v>0</v>
      </c>
      <c r="J102" s="38"/>
      <c r="L102" s="3">
        <f>SUM(G87:G104)</f>
        <v>0</v>
      </c>
      <c r="N102" s="38">
        <f>L102*0.1</f>
        <v>0</v>
      </c>
    </row>
    <row r="103" spans="1:14" ht="16.5" thickTop="1" thickBot="1" x14ac:dyDescent="0.3">
      <c r="A103" s="12" t="s">
        <v>86</v>
      </c>
      <c r="B103" s="74" t="s">
        <v>113</v>
      </c>
      <c r="C103" s="75"/>
      <c r="D103" s="26" t="s">
        <v>21</v>
      </c>
      <c r="E103" s="15">
        <v>16</v>
      </c>
      <c r="F103" s="1">
        <v>0</v>
      </c>
      <c r="G103" s="11">
        <f t="shared" si="3"/>
        <v>0</v>
      </c>
      <c r="J103" s="38"/>
      <c r="L103" s="3"/>
      <c r="N103" s="38"/>
    </row>
    <row r="104" spans="1:14" ht="16.5" thickTop="1" thickBot="1" x14ac:dyDescent="0.3">
      <c r="A104" s="13" t="s">
        <v>76</v>
      </c>
      <c r="B104" s="98" t="s">
        <v>158</v>
      </c>
      <c r="C104" s="89"/>
      <c r="D104" s="14" t="s">
        <v>17</v>
      </c>
      <c r="E104" s="15">
        <f>(6900)/9</f>
        <v>766.66666666666663</v>
      </c>
      <c r="F104" s="1">
        <v>0</v>
      </c>
      <c r="G104" s="11">
        <f t="shared" si="3"/>
        <v>0</v>
      </c>
      <c r="J104" s="38"/>
      <c r="L104" s="3"/>
      <c r="N104" s="38"/>
    </row>
    <row r="105" spans="1:14" ht="16.5" thickTop="1" thickBot="1" x14ac:dyDescent="0.3">
      <c r="A105" s="28" t="s">
        <v>92</v>
      </c>
      <c r="B105" s="103" t="s">
        <v>37</v>
      </c>
      <c r="C105" s="91"/>
      <c r="D105" s="14" t="s">
        <v>14</v>
      </c>
      <c r="E105" s="40">
        <f>6700/43560</f>
        <v>0.15381083562901746</v>
      </c>
      <c r="F105" s="1">
        <v>0</v>
      </c>
      <c r="G105" s="11">
        <f t="shared" si="3"/>
        <v>0</v>
      </c>
      <c r="J105" s="38"/>
      <c r="L105" s="3"/>
      <c r="N105" s="38"/>
    </row>
    <row r="106" spans="1:14" ht="16.5" thickTop="1" thickBot="1" x14ac:dyDescent="0.3">
      <c r="A106" s="13" t="s">
        <v>83</v>
      </c>
      <c r="B106" s="98" t="s">
        <v>33</v>
      </c>
      <c r="C106" s="89"/>
      <c r="D106" s="14" t="s">
        <v>5</v>
      </c>
      <c r="E106" s="15">
        <v>1</v>
      </c>
      <c r="F106" s="1">
        <v>0</v>
      </c>
      <c r="G106" s="11">
        <f t="shared" si="3"/>
        <v>0</v>
      </c>
      <c r="J106" s="38"/>
      <c r="L106" s="3"/>
      <c r="N106" s="38"/>
    </row>
    <row r="107" spans="1:14" ht="16.5" thickTop="1" thickBot="1" x14ac:dyDescent="0.3">
      <c r="A107" s="13" t="s">
        <v>84</v>
      </c>
      <c r="B107" s="98" t="s">
        <v>34</v>
      </c>
      <c r="C107" s="89"/>
      <c r="D107" s="14" t="s">
        <v>5</v>
      </c>
      <c r="E107" s="15">
        <v>1</v>
      </c>
      <c r="F107" s="1">
        <v>0</v>
      </c>
      <c r="G107" s="11">
        <f t="shared" si="3"/>
        <v>0</v>
      </c>
      <c r="J107" s="38"/>
      <c r="L107" s="3"/>
      <c r="N107" s="38"/>
    </row>
    <row r="108" spans="1:14" ht="16.5" thickTop="1" thickBot="1" x14ac:dyDescent="0.3">
      <c r="A108" s="105" t="s">
        <v>161</v>
      </c>
      <c r="B108" s="105"/>
      <c r="C108" s="105"/>
      <c r="D108" s="105"/>
      <c r="E108" s="105"/>
      <c r="F108" s="106"/>
      <c r="G108" s="33">
        <f>SUM(G83:G107)</f>
        <v>0</v>
      </c>
    </row>
    <row r="109" spans="1:14" ht="13.5" customHeight="1" thickTop="1" thickBot="1" x14ac:dyDescent="0.3">
      <c r="A109" s="34"/>
      <c r="B109" s="107" t="s">
        <v>38</v>
      </c>
      <c r="C109" s="107"/>
      <c r="D109" s="107"/>
      <c r="E109" s="107"/>
      <c r="F109" s="107"/>
      <c r="G109" s="108"/>
    </row>
    <row r="110" spans="1:14" ht="14.45" customHeight="1" thickTop="1" thickBot="1" x14ac:dyDescent="0.3">
      <c r="A110" s="12" t="s">
        <v>53</v>
      </c>
      <c r="B110" s="96" t="s">
        <v>13</v>
      </c>
      <c r="C110" s="89"/>
      <c r="D110" s="41" t="s">
        <v>5</v>
      </c>
      <c r="E110" s="42">
        <v>1</v>
      </c>
      <c r="F110" s="1">
        <v>0</v>
      </c>
      <c r="G110" s="11">
        <f t="shared" ref="G110:G146" si="5">E110*F110</f>
        <v>0</v>
      </c>
    </row>
    <row r="111" spans="1:14" ht="14.45" customHeight="1" thickTop="1" thickBot="1" x14ac:dyDescent="0.3">
      <c r="A111" s="12" t="s">
        <v>46</v>
      </c>
      <c r="B111" s="109" t="s">
        <v>39</v>
      </c>
      <c r="C111" s="110"/>
      <c r="D111" s="9" t="s">
        <v>5</v>
      </c>
      <c r="E111" s="10">
        <v>1</v>
      </c>
      <c r="F111" s="1">
        <v>0</v>
      </c>
      <c r="G111" s="11">
        <f t="shared" si="5"/>
        <v>0</v>
      </c>
    </row>
    <row r="112" spans="1:14" ht="14.45" customHeight="1" thickTop="1" thickBot="1" x14ac:dyDescent="0.3">
      <c r="A112" s="12" t="s">
        <v>47</v>
      </c>
      <c r="B112" s="75" t="s">
        <v>16</v>
      </c>
      <c r="C112" s="68"/>
      <c r="D112" s="14" t="s">
        <v>5</v>
      </c>
      <c r="E112" s="15">
        <v>1</v>
      </c>
      <c r="F112" s="1">
        <v>0</v>
      </c>
      <c r="G112" s="11">
        <f t="shared" si="5"/>
        <v>0</v>
      </c>
    </row>
    <row r="113" spans="1:7" ht="16.5" thickTop="1" thickBot="1" x14ac:dyDescent="0.3">
      <c r="A113" s="12" t="s">
        <v>157</v>
      </c>
      <c r="B113" s="98" t="s">
        <v>156</v>
      </c>
      <c r="C113" s="89"/>
      <c r="D113" s="14" t="s">
        <v>19</v>
      </c>
      <c r="E113" s="15">
        <v>300</v>
      </c>
      <c r="F113" s="1">
        <v>0</v>
      </c>
      <c r="G113" s="11">
        <f t="shared" si="5"/>
        <v>0</v>
      </c>
    </row>
    <row r="114" spans="1:7" ht="16.5" thickTop="1" thickBot="1" x14ac:dyDescent="0.3">
      <c r="A114" s="23" t="s">
        <v>71</v>
      </c>
      <c r="B114" s="118" t="s">
        <v>65</v>
      </c>
      <c r="C114" s="119"/>
      <c r="D114" s="14" t="s">
        <v>17</v>
      </c>
      <c r="E114" s="15">
        <v>57.964444444444439</v>
      </c>
      <c r="F114" s="1">
        <v>0</v>
      </c>
      <c r="G114" s="11">
        <f t="shared" si="5"/>
        <v>0</v>
      </c>
    </row>
    <row r="115" spans="1:7" ht="16.5" thickTop="1" thickBot="1" x14ac:dyDescent="0.3">
      <c r="A115" s="13" t="s">
        <v>167</v>
      </c>
      <c r="B115" s="94" t="s">
        <v>120</v>
      </c>
      <c r="C115" s="95"/>
      <c r="D115" s="21" t="s">
        <v>17</v>
      </c>
      <c r="E115" s="25">
        <v>350</v>
      </c>
      <c r="F115" s="1">
        <v>0</v>
      </c>
      <c r="G115" s="11">
        <f t="shared" si="5"/>
        <v>0</v>
      </c>
    </row>
    <row r="116" spans="1:7" ht="16.5" thickTop="1" thickBot="1" x14ac:dyDescent="0.3">
      <c r="A116" s="13" t="s">
        <v>60</v>
      </c>
      <c r="B116" s="90" t="s">
        <v>61</v>
      </c>
      <c r="C116" s="91"/>
      <c r="D116" s="14" t="s">
        <v>17</v>
      </c>
      <c r="E116" s="15">
        <v>175</v>
      </c>
      <c r="F116" s="1">
        <v>0</v>
      </c>
      <c r="G116" s="11">
        <f t="shared" si="5"/>
        <v>0</v>
      </c>
    </row>
    <row r="117" spans="1:7" ht="16.5" thickTop="1" thickBot="1" x14ac:dyDescent="0.3">
      <c r="A117" s="13" t="s">
        <v>168</v>
      </c>
      <c r="B117" s="90" t="s">
        <v>62</v>
      </c>
      <c r="C117" s="91"/>
      <c r="D117" s="14" t="s">
        <v>17</v>
      </c>
      <c r="E117" s="15">
        <v>175</v>
      </c>
      <c r="F117" s="1">
        <v>0</v>
      </c>
      <c r="G117" s="11">
        <f t="shared" si="5"/>
        <v>0</v>
      </c>
    </row>
    <row r="118" spans="1:7" ht="16.5" thickTop="1" thickBot="1" x14ac:dyDescent="0.3">
      <c r="A118" s="13" t="s">
        <v>59</v>
      </c>
      <c r="B118" s="120" t="s">
        <v>93</v>
      </c>
      <c r="C118" s="97"/>
      <c r="D118" s="14" t="s">
        <v>17</v>
      </c>
      <c r="E118" s="15">
        <v>350</v>
      </c>
      <c r="F118" s="1">
        <v>0</v>
      </c>
      <c r="G118" s="11">
        <f t="shared" si="5"/>
        <v>0</v>
      </c>
    </row>
    <row r="119" spans="1:7" ht="16.5" thickTop="1" thickBot="1" x14ac:dyDescent="0.3">
      <c r="A119" s="13" t="s">
        <v>56</v>
      </c>
      <c r="B119" s="94" t="s">
        <v>106</v>
      </c>
      <c r="C119" s="95"/>
      <c r="D119" s="27" t="s">
        <v>17</v>
      </c>
      <c r="E119" s="15">
        <f>177/9</f>
        <v>19.666666666666668</v>
      </c>
      <c r="F119" s="1">
        <v>0</v>
      </c>
      <c r="G119" s="11">
        <f t="shared" si="5"/>
        <v>0</v>
      </c>
    </row>
    <row r="120" spans="1:7" ht="16.5" thickTop="1" thickBot="1" x14ac:dyDescent="0.3">
      <c r="A120" s="13" t="s">
        <v>67</v>
      </c>
      <c r="B120" s="88" t="s">
        <v>126</v>
      </c>
      <c r="C120" s="89"/>
      <c r="D120" s="14" t="s">
        <v>21</v>
      </c>
      <c r="E120" s="15">
        <v>53</v>
      </c>
      <c r="F120" s="1">
        <v>0</v>
      </c>
      <c r="G120" s="11">
        <f t="shared" si="5"/>
        <v>0</v>
      </c>
    </row>
    <row r="121" spans="1:7" ht="16.5" thickTop="1" thickBot="1" x14ac:dyDescent="0.3">
      <c r="A121" s="13" t="s">
        <v>63</v>
      </c>
      <c r="B121" s="90" t="s">
        <v>123</v>
      </c>
      <c r="C121" s="91"/>
      <c r="D121" s="14" t="s">
        <v>10</v>
      </c>
      <c r="E121" s="15">
        <v>2</v>
      </c>
      <c r="F121" s="1">
        <v>0</v>
      </c>
      <c r="G121" s="11">
        <f t="shared" si="5"/>
        <v>0</v>
      </c>
    </row>
    <row r="122" spans="1:7" ht="16.5" thickTop="1" thickBot="1" x14ac:dyDescent="0.3">
      <c r="A122" s="12" t="s">
        <v>81</v>
      </c>
      <c r="B122" s="121" t="s">
        <v>27</v>
      </c>
      <c r="C122" s="122"/>
      <c r="D122" s="26" t="s">
        <v>17</v>
      </c>
      <c r="E122" s="15">
        <v>778</v>
      </c>
      <c r="F122" s="1">
        <v>0</v>
      </c>
      <c r="G122" s="11">
        <f t="shared" si="5"/>
        <v>0</v>
      </c>
    </row>
    <row r="123" spans="1:7" ht="16.5" thickTop="1" thickBot="1" x14ac:dyDescent="0.3">
      <c r="A123" s="12" t="s">
        <v>79</v>
      </c>
      <c r="B123" s="96" t="s">
        <v>22</v>
      </c>
      <c r="C123" s="97"/>
      <c r="D123" s="14" t="s">
        <v>17</v>
      </c>
      <c r="E123" s="15">
        <v>300</v>
      </c>
      <c r="F123" s="1">
        <v>0</v>
      </c>
      <c r="G123" s="11">
        <f t="shared" si="5"/>
        <v>0</v>
      </c>
    </row>
    <row r="124" spans="1:7" ht="16.5" thickTop="1" thickBot="1" x14ac:dyDescent="0.3">
      <c r="A124" s="13">
        <v>530</v>
      </c>
      <c r="B124" s="120" t="s">
        <v>40</v>
      </c>
      <c r="C124" s="97"/>
      <c r="D124" s="14" t="s">
        <v>17</v>
      </c>
      <c r="E124" s="15">
        <v>62.285288888888886</v>
      </c>
      <c r="F124" s="1">
        <v>0</v>
      </c>
      <c r="G124" s="11">
        <f t="shared" si="5"/>
        <v>0</v>
      </c>
    </row>
    <row r="125" spans="1:7" ht="16.5" thickTop="1" thickBot="1" x14ac:dyDescent="0.3">
      <c r="A125" s="13" t="s">
        <v>68</v>
      </c>
      <c r="B125" s="98" t="s">
        <v>64</v>
      </c>
      <c r="C125" s="89"/>
      <c r="D125" s="14" t="s">
        <v>19</v>
      </c>
      <c r="E125" s="15">
        <v>148</v>
      </c>
      <c r="F125" s="1">
        <v>0</v>
      </c>
      <c r="G125" s="11">
        <f t="shared" si="5"/>
        <v>0</v>
      </c>
    </row>
    <row r="126" spans="1:7" ht="16.5" thickTop="1" thickBot="1" x14ac:dyDescent="0.3">
      <c r="A126" s="12">
        <v>430174118</v>
      </c>
      <c r="B126" s="96" t="s">
        <v>108</v>
      </c>
      <c r="C126" s="97"/>
      <c r="D126" s="14" t="s">
        <v>21</v>
      </c>
      <c r="E126" s="15">
        <v>12</v>
      </c>
      <c r="F126" s="1">
        <v>0</v>
      </c>
      <c r="G126" s="11">
        <f t="shared" si="5"/>
        <v>0</v>
      </c>
    </row>
    <row r="127" spans="1:7" ht="16.5" thickTop="1" thickBot="1" x14ac:dyDescent="0.3">
      <c r="A127" s="12">
        <v>430984125</v>
      </c>
      <c r="B127" s="96" t="s">
        <v>109</v>
      </c>
      <c r="C127" s="97"/>
      <c r="D127" s="14" t="s">
        <v>10</v>
      </c>
      <c r="E127" s="15">
        <v>1</v>
      </c>
      <c r="F127" s="1">
        <v>0</v>
      </c>
      <c r="G127" s="11">
        <f t="shared" si="5"/>
        <v>0</v>
      </c>
    </row>
    <row r="128" spans="1:7" ht="16.5" thickTop="1" thickBot="1" x14ac:dyDescent="0.3">
      <c r="A128" s="12" t="s">
        <v>70</v>
      </c>
      <c r="B128" s="96" t="s">
        <v>110</v>
      </c>
      <c r="C128" s="97"/>
      <c r="D128" s="14" t="s">
        <v>21</v>
      </c>
      <c r="E128" s="15">
        <v>95</v>
      </c>
      <c r="F128" s="1">
        <v>0</v>
      </c>
      <c r="G128" s="11">
        <f t="shared" si="5"/>
        <v>0</v>
      </c>
    </row>
    <row r="129" spans="1:7" ht="16.5" thickTop="1" thickBot="1" x14ac:dyDescent="0.3">
      <c r="A129" s="39" t="s">
        <v>124</v>
      </c>
      <c r="B129" s="151" t="s">
        <v>181</v>
      </c>
      <c r="C129" s="152"/>
      <c r="D129" s="14" t="s">
        <v>21</v>
      </c>
      <c r="E129" s="15">
        <v>34</v>
      </c>
      <c r="F129" s="1">
        <v>0</v>
      </c>
      <c r="G129" s="11">
        <f t="shared" si="5"/>
        <v>0</v>
      </c>
    </row>
    <row r="130" spans="1:7" ht="16.5" thickTop="1" thickBot="1" x14ac:dyDescent="0.3">
      <c r="A130" s="39" t="s">
        <v>125</v>
      </c>
      <c r="B130" s="151" t="s">
        <v>182</v>
      </c>
      <c r="C130" s="152"/>
      <c r="D130" s="14" t="s">
        <v>21</v>
      </c>
      <c r="E130" s="15">
        <v>99</v>
      </c>
      <c r="F130" s="1">
        <v>0</v>
      </c>
      <c r="G130" s="11">
        <f t="shared" si="5"/>
        <v>0</v>
      </c>
    </row>
    <row r="131" spans="1:7" s="82" customFormat="1" ht="16.5" thickTop="1" thickBot="1" x14ac:dyDescent="0.3">
      <c r="A131" s="79" t="s">
        <v>212</v>
      </c>
      <c r="B131" s="150" t="s">
        <v>213</v>
      </c>
      <c r="C131" s="102"/>
      <c r="D131" s="24" t="s">
        <v>10</v>
      </c>
      <c r="E131" s="25">
        <v>1</v>
      </c>
      <c r="F131" s="80">
        <v>0</v>
      </c>
      <c r="G131" s="81">
        <f t="shared" ref="G131" si="6">E131*F131</f>
        <v>0</v>
      </c>
    </row>
    <row r="132" spans="1:7" ht="16.5" thickTop="1" thickBot="1" x14ac:dyDescent="0.3">
      <c r="A132" s="12" t="s">
        <v>97</v>
      </c>
      <c r="B132" s="96" t="s">
        <v>111</v>
      </c>
      <c r="C132" s="97"/>
      <c r="D132" s="14" t="s">
        <v>10</v>
      </c>
      <c r="E132" s="25">
        <v>1</v>
      </c>
      <c r="F132" s="1">
        <v>0</v>
      </c>
      <c r="G132" s="11">
        <f t="shared" si="5"/>
        <v>0</v>
      </c>
    </row>
    <row r="133" spans="1:7" ht="16.5" thickTop="1" thickBot="1" x14ac:dyDescent="0.3">
      <c r="A133" s="39" t="s">
        <v>137</v>
      </c>
      <c r="B133" s="151" t="s">
        <v>138</v>
      </c>
      <c r="C133" s="152"/>
      <c r="D133" s="14" t="s">
        <v>10</v>
      </c>
      <c r="E133" s="15">
        <v>1</v>
      </c>
      <c r="F133" s="1">
        <v>0</v>
      </c>
      <c r="G133" s="11">
        <f t="shared" si="5"/>
        <v>0</v>
      </c>
    </row>
    <row r="134" spans="1:7" ht="16.5" thickTop="1" thickBot="1" x14ac:dyDescent="0.3">
      <c r="A134" s="12" t="s">
        <v>94</v>
      </c>
      <c r="B134" s="96" t="s">
        <v>41</v>
      </c>
      <c r="C134" s="97"/>
      <c r="D134" s="14" t="s">
        <v>10</v>
      </c>
      <c r="E134" s="15">
        <v>2</v>
      </c>
      <c r="F134" s="1">
        <v>0</v>
      </c>
      <c r="G134" s="11">
        <f t="shared" si="5"/>
        <v>0</v>
      </c>
    </row>
    <row r="135" spans="1:7" ht="16.5" thickTop="1" thickBot="1" x14ac:dyDescent="0.3">
      <c r="A135" s="12" t="s">
        <v>95</v>
      </c>
      <c r="B135" s="96" t="s">
        <v>42</v>
      </c>
      <c r="C135" s="97"/>
      <c r="D135" s="14" t="s">
        <v>10</v>
      </c>
      <c r="E135" s="15">
        <v>1</v>
      </c>
      <c r="F135" s="1">
        <v>0</v>
      </c>
      <c r="G135" s="11">
        <f t="shared" si="5"/>
        <v>0</v>
      </c>
    </row>
    <row r="136" spans="1:7" ht="16.5" thickTop="1" thickBot="1" x14ac:dyDescent="0.3">
      <c r="A136" s="12" t="s">
        <v>186</v>
      </c>
      <c r="B136" s="103" t="s">
        <v>152</v>
      </c>
      <c r="C136" s="91"/>
      <c r="D136" s="30" t="s">
        <v>5</v>
      </c>
      <c r="E136" s="31">
        <v>1</v>
      </c>
      <c r="F136" s="1">
        <v>0</v>
      </c>
      <c r="G136" s="11">
        <f t="shared" si="5"/>
        <v>0</v>
      </c>
    </row>
    <row r="137" spans="1:7" ht="16.5" thickTop="1" thickBot="1" x14ac:dyDescent="0.3">
      <c r="A137" s="43" t="s">
        <v>105</v>
      </c>
      <c r="B137" s="101" t="s">
        <v>135</v>
      </c>
      <c r="C137" s="102"/>
      <c r="D137" s="14" t="s">
        <v>21</v>
      </c>
      <c r="E137" s="15">
        <v>48</v>
      </c>
      <c r="F137" s="1">
        <v>0</v>
      </c>
      <c r="G137" s="11">
        <f t="shared" si="5"/>
        <v>0</v>
      </c>
    </row>
    <row r="138" spans="1:7" ht="16.5" thickTop="1" thickBot="1" x14ac:dyDescent="0.3">
      <c r="A138" s="23" t="s">
        <v>104</v>
      </c>
      <c r="B138" s="101" t="s">
        <v>136</v>
      </c>
      <c r="C138" s="97"/>
      <c r="D138" s="14" t="s">
        <v>10</v>
      </c>
      <c r="E138" s="15">
        <v>2</v>
      </c>
      <c r="F138" s="1">
        <v>0</v>
      </c>
      <c r="G138" s="11">
        <f t="shared" si="5"/>
        <v>0</v>
      </c>
    </row>
    <row r="139" spans="1:7" ht="16.5" thickTop="1" thickBot="1" x14ac:dyDescent="0.3">
      <c r="A139" s="23" t="s">
        <v>104</v>
      </c>
      <c r="B139" s="72" t="s">
        <v>134</v>
      </c>
      <c r="C139" s="73"/>
      <c r="D139" s="14" t="s">
        <v>21</v>
      </c>
      <c r="E139" s="15">
        <v>20</v>
      </c>
      <c r="F139" s="1">
        <v>0</v>
      </c>
      <c r="G139" s="11">
        <f t="shared" si="5"/>
        <v>0</v>
      </c>
    </row>
    <row r="140" spans="1:7" ht="16.5" thickTop="1" thickBot="1" x14ac:dyDescent="0.3">
      <c r="A140" s="12" t="s">
        <v>86</v>
      </c>
      <c r="B140" s="96" t="s">
        <v>112</v>
      </c>
      <c r="C140" s="97"/>
      <c r="D140" s="14" t="s">
        <v>21</v>
      </c>
      <c r="E140" s="15">
        <v>300</v>
      </c>
      <c r="F140" s="1">
        <v>0</v>
      </c>
      <c r="G140" s="11">
        <f t="shared" si="5"/>
        <v>0</v>
      </c>
    </row>
    <row r="141" spans="1:7" ht="16.5" thickTop="1" thickBot="1" x14ac:dyDescent="0.3">
      <c r="A141" s="32" t="s">
        <v>185</v>
      </c>
      <c r="B141" s="76" t="s">
        <v>43</v>
      </c>
      <c r="C141" s="77"/>
      <c r="D141" s="14" t="s">
        <v>21</v>
      </c>
      <c r="E141" s="15">
        <v>60</v>
      </c>
      <c r="F141" s="1">
        <v>0</v>
      </c>
      <c r="G141" s="11">
        <f t="shared" si="5"/>
        <v>0</v>
      </c>
    </row>
    <row r="142" spans="1:7" ht="16.5" thickTop="1" thickBot="1" x14ac:dyDescent="0.3">
      <c r="A142" s="13" t="s">
        <v>76</v>
      </c>
      <c r="B142" s="98" t="s">
        <v>158</v>
      </c>
      <c r="C142" s="89"/>
      <c r="D142" s="14" t="s">
        <v>17</v>
      </c>
      <c r="E142" s="15">
        <f>7200/9</f>
        <v>800</v>
      </c>
      <c r="F142" s="1">
        <v>0</v>
      </c>
      <c r="G142" s="11">
        <f t="shared" si="5"/>
        <v>0</v>
      </c>
    </row>
    <row r="143" spans="1:7" ht="16.5" thickTop="1" thickBot="1" x14ac:dyDescent="0.3">
      <c r="A143" s="13" t="s">
        <v>77</v>
      </c>
      <c r="B143" s="103" t="s">
        <v>78</v>
      </c>
      <c r="C143" s="91"/>
      <c r="D143" s="14" t="s">
        <v>21</v>
      </c>
      <c r="E143" s="36">
        <v>160</v>
      </c>
      <c r="F143" s="1">
        <v>0</v>
      </c>
      <c r="G143" s="11">
        <f t="shared" si="5"/>
        <v>0</v>
      </c>
    </row>
    <row r="144" spans="1:7" ht="16.5" thickTop="1" thickBot="1" x14ac:dyDescent="0.3">
      <c r="A144" s="12" t="s">
        <v>74</v>
      </c>
      <c r="B144" s="103" t="s">
        <v>75</v>
      </c>
      <c r="C144" s="91"/>
      <c r="D144" s="14" t="s">
        <v>21</v>
      </c>
      <c r="E144" s="36">
        <v>205</v>
      </c>
      <c r="F144" s="1">
        <v>0</v>
      </c>
      <c r="G144" s="11">
        <f t="shared" si="5"/>
        <v>0</v>
      </c>
    </row>
    <row r="145" spans="1:15" ht="16.5" thickTop="1" thickBot="1" x14ac:dyDescent="0.3">
      <c r="A145" s="12" t="s">
        <v>140</v>
      </c>
      <c r="B145" s="104" t="s">
        <v>141</v>
      </c>
      <c r="C145" s="93"/>
      <c r="D145" s="14" t="s">
        <v>5</v>
      </c>
      <c r="E145" s="15">
        <v>1</v>
      </c>
      <c r="F145" s="1">
        <v>0</v>
      </c>
      <c r="G145" s="11">
        <f t="shared" si="5"/>
        <v>0</v>
      </c>
    </row>
    <row r="146" spans="1:15" ht="16.5" thickTop="1" thickBot="1" x14ac:dyDescent="0.3">
      <c r="A146" s="44" t="s">
        <v>96</v>
      </c>
      <c r="B146" s="99" t="s">
        <v>44</v>
      </c>
      <c r="C146" s="100"/>
      <c r="D146" s="45" t="s">
        <v>10</v>
      </c>
      <c r="E146" s="46">
        <v>2</v>
      </c>
      <c r="F146" s="1">
        <v>0</v>
      </c>
      <c r="G146" s="11">
        <f t="shared" si="5"/>
        <v>0</v>
      </c>
      <c r="J146" s="3">
        <f>SUM(G113:G146)</f>
        <v>0</v>
      </c>
      <c r="L146" s="47">
        <f>J146*0.1</f>
        <v>0</v>
      </c>
    </row>
    <row r="147" spans="1:15" ht="16.5" thickTop="1" thickBot="1" x14ac:dyDescent="0.3">
      <c r="A147" s="116" t="s">
        <v>161</v>
      </c>
      <c r="B147" s="116"/>
      <c r="C147" s="116"/>
      <c r="D147" s="116"/>
      <c r="E147" s="116"/>
      <c r="F147" s="117"/>
      <c r="G147" s="48">
        <f>SUM(G110:G146)</f>
        <v>0</v>
      </c>
    </row>
    <row r="148" spans="1:15" s="53" customFormat="1" ht="17.25" thickTop="1" thickBot="1" x14ac:dyDescent="0.3">
      <c r="A148" s="49"/>
      <c r="B148" s="49"/>
      <c r="C148" s="49"/>
      <c r="D148" s="49"/>
      <c r="E148" s="50"/>
      <c r="F148" s="51" t="s">
        <v>162</v>
      </c>
      <c r="G148" s="52">
        <f>SUM(G147,G108,G81,G56,G13)</f>
        <v>0</v>
      </c>
    </row>
    <row r="149" spans="1:15" ht="16.5" thickTop="1" thickBot="1" x14ac:dyDescent="0.3">
      <c r="A149" s="34"/>
      <c r="B149" s="113" t="s">
        <v>159</v>
      </c>
      <c r="C149" s="114"/>
      <c r="D149" s="114"/>
      <c r="E149" s="114"/>
      <c r="F149" s="114"/>
      <c r="G149" s="115"/>
    </row>
    <row r="150" spans="1:15" ht="16.5" thickTop="1" thickBot="1" x14ac:dyDescent="0.3">
      <c r="A150" s="12" t="s">
        <v>142</v>
      </c>
      <c r="B150" s="111" t="s">
        <v>160</v>
      </c>
      <c r="C150" s="112"/>
      <c r="D150" s="30" t="s">
        <v>5</v>
      </c>
      <c r="E150" s="31">
        <v>1</v>
      </c>
      <c r="F150" s="83">
        <v>0</v>
      </c>
      <c r="G150" s="11">
        <f t="shared" ref="G150:G151" si="7">E150*F150</f>
        <v>0</v>
      </c>
    </row>
    <row r="151" spans="1:15" ht="16.5" thickTop="1" thickBot="1" x14ac:dyDescent="0.3">
      <c r="A151" s="54" t="s">
        <v>143</v>
      </c>
      <c r="B151" s="98" t="s">
        <v>183</v>
      </c>
      <c r="C151" s="89"/>
      <c r="D151" s="30" t="s">
        <v>5</v>
      </c>
      <c r="E151" s="31">
        <v>1</v>
      </c>
      <c r="F151" s="84">
        <v>0</v>
      </c>
      <c r="G151" s="11">
        <f t="shared" si="7"/>
        <v>0</v>
      </c>
    </row>
    <row r="152" spans="1:15" ht="16.5" thickTop="1" thickBot="1" x14ac:dyDescent="0.3">
      <c r="A152" s="55"/>
      <c r="B152" s="55"/>
      <c r="C152" s="55"/>
      <c r="D152" s="55"/>
      <c r="E152" s="56"/>
      <c r="F152" s="57" t="s">
        <v>163</v>
      </c>
      <c r="G152" s="33">
        <f>SUM(G150:G151)</f>
        <v>0</v>
      </c>
    </row>
    <row r="153" spans="1:15" ht="11.25" customHeight="1" thickTop="1" x14ac:dyDescent="0.25">
      <c r="D153" s="66"/>
      <c r="E153" s="66"/>
      <c r="F153" s="58"/>
      <c r="G153" s="59"/>
      <c r="L153" s="3">
        <f>SUM(G8:G109)</f>
        <v>0</v>
      </c>
      <c r="N153" s="38">
        <f>L153*0.3</f>
        <v>0</v>
      </c>
      <c r="O153" s="3"/>
    </row>
    <row r="154" spans="1:15" x14ac:dyDescent="0.25">
      <c r="A154" s="60" t="s">
        <v>190</v>
      </c>
      <c r="B154" s="60"/>
      <c r="C154" s="60"/>
      <c r="D154" s="61"/>
      <c r="E154" s="61"/>
      <c r="F154" s="62"/>
      <c r="G154" s="63"/>
    </row>
    <row r="155" spans="1:15" x14ac:dyDescent="0.25">
      <c r="A155" s="60" t="s">
        <v>187</v>
      </c>
      <c r="B155" s="60"/>
      <c r="C155" s="60"/>
      <c r="D155" s="61"/>
      <c r="E155" s="61"/>
      <c r="F155" s="62"/>
      <c r="G155" s="63"/>
    </row>
    <row r="156" spans="1:15" ht="26.1" customHeight="1" x14ac:dyDescent="0.25">
      <c r="A156" s="64" t="s">
        <v>46</v>
      </c>
      <c r="B156" s="145" t="s">
        <v>188</v>
      </c>
      <c r="C156" s="145"/>
      <c r="D156" s="145"/>
      <c r="E156" s="145"/>
      <c r="F156" s="145"/>
      <c r="G156" s="145"/>
    </row>
    <row r="157" spans="1:15" ht="42" customHeight="1" x14ac:dyDescent="0.25">
      <c r="A157" s="64" t="s">
        <v>47</v>
      </c>
      <c r="B157" s="145" t="s">
        <v>189</v>
      </c>
      <c r="C157" s="145"/>
      <c r="D157" s="145"/>
      <c r="E157" s="145"/>
      <c r="F157" s="145"/>
      <c r="G157" s="145"/>
    </row>
    <row r="158" spans="1:15" ht="26.1" customHeight="1" x14ac:dyDescent="0.25">
      <c r="A158" s="64" t="s">
        <v>79</v>
      </c>
      <c r="B158" s="146" t="s">
        <v>200</v>
      </c>
      <c r="C158" s="146"/>
      <c r="D158" s="146"/>
      <c r="E158" s="146"/>
      <c r="F158" s="146"/>
      <c r="G158" s="146"/>
    </row>
    <row r="159" spans="1:15" ht="26.1" customHeight="1" x14ac:dyDescent="0.25">
      <c r="A159" s="65" t="s">
        <v>185</v>
      </c>
      <c r="B159" s="145" t="s">
        <v>191</v>
      </c>
      <c r="C159" s="145"/>
      <c r="D159" s="145"/>
      <c r="E159" s="145"/>
      <c r="F159" s="145"/>
      <c r="G159" s="145"/>
    </row>
    <row r="160" spans="1:15" ht="26.1" customHeight="1" x14ac:dyDescent="0.25">
      <c r="A160" s="65" t="s">
        <v>186</v>
      </c>
      <c r="B160" s="147" t="s">
        <v>192</v>
      </c>
      <c r="C160" s="147"/>
      <c r="D160" s="147"/>
      <c r="E160" s="147"/>
      <c r="F160" s="147"/>
      <c r="G160" s="147"/>
    </row>
    <row r="161" spans="1:7" ht="26.1" customHeight="1" x14ac:dyDescent="0.25">
      <c r="A161" s="64" t="s">
        <v>81</v>
      </c>
      <c r="B161" s="147" t="s">
        <v>193</v>
      </c>
      <c r="C161" s="147"/>
      <c r="D161" s="147"/>
      <c r="E161" s="147"/>
      <c r="F161" s="147"/>
      <c r="G161" s="147"/>
    </row>
    <row r="162" spans="1:7" ht="26.1" customHeight="1" x14ac:dyDescent="0.25">
      <c r="A162" s="64" t="s">
        <v>87</v>
      </c>
      <c r="B162" s="147" t="s">
        <v>194</v>
      </c>
      <c r="C162" s="147"/>
      <c r="D162" s="147"/>
      <c r="E162" s="147"/>
      <c r="F162" s="147"/>
      <c r="G162" s="147"/>
    </row>
    <row r="163" spans="1:7" ht="26.1" customHeight="1" x14ac:dyDescent="0.25">
      <c r="A163" s="64" t="s">
        <v>127</v>
      </c>
      <c r="B163" s="147" t="s">
        <v>195</v>
      </c>
      <c r="C163" s="147"/>
      <c r="D163" s="147"/>
      <c r="E163" s="147"/>
      <c r="F163" s="147"/>
      <c r="G163" s="147"/>
    </row>
    <row r="164" spans="1:7" ht="26.1" customHeight="1" x14ac:dyDescent="0.25">
      <c r="A164" s="64" t="s">
        <v>128</v>
      </c>
      <c r="B164" s="147" t="s">
        <v>196</v>
      </c>
      <c r="C164" s="147"/>
      <c r="D164" s="147"/>
      <c r="E164" s="147"/>
      <c r="F164" s="147"/>
      <c r="G164" s="147"/>
    </row>
    <row r="165" spans="1:7" ht="26.1" customHeight="1" x14ac:dyDescent="0.25">
      <c r="A165" s="64" t="s">
        <v>139</v>
      </c>
      <c r="B165" s="147" t="s">
        <v>197</v>
      </c>
      <c r="C165" s="147"/>
      <c r="D165" s="147"/>
      <c r="E165" s="147"/>
      <c r="F165" s="147"/>
      <c r="G165" s="147"/>
    </row>
    <row r="166" spans="1:7" ht="26.1" customHeight="1" x14ac:dyDescent="0.25">
      <c r="A166" s="64" t="s">
        <v>140</v>
      </c>
      <c r="B166" s="147" t="s">
        <v>198</v>
      </c>
      <c r="C166" s="147"/>
      <c r="D166" s="147"/>
      <c r="E166" s="147"/>
      <c r="F166" s="147"/>
      <c r="G166" s="147"/>
    </row>
    <row r="167" spans="1:7" ht="26.1" customHeight="1" x14ac:dyDescent="0.25">
      <c r="A167" s="64" t="s">
        <v>142</v>
      </c>
      <c r="B167" s="147" t="s">
        <v>204</v>
      </c>
      <c r="C167" s="147"/>
      <c r="D167" s="147"/>
      <c r="E167" s="147"/>
      <c r="F167" s="147"/>
      <c r="G167" s="147"/>
    </row>
    <row r="168" spans="1:7" ht="26.1" customHeight="1" x14ac:dyDescent="0.25">
      <c r="A168" s="64" t="s">
        <v>143</v>
      </c>
      <c r="B168" s="147" t="s">
        <v>199</v>
      </c>
      <c r="C168" s="147"/>
      <c r="D168" s="147"/>
      <c r="E168" s="147"/>
      <c r="F168" s="147"/>
      <c r="G168" s="147"/>
    </row>
    <row r="169" spans="1:7" ht="30.95" customHeight="1" x14ac:dyDescent="0.25"/>
    <row r="170" spans="1:7" ht="30.95" customHeight="1" x14ac:dyDescent="0.25"/>
  </sheetData>
  <sheetProtection algorithmName="SHA-512" hashValue="myygdHqbA7hOu3ojTceUnVDmvI4HTkhlu/8APOuFrHXIKfrOdgZ1itlwn9KPF7TMyFIbPSgr+tto/p61Qez46w==" saltValue="n5hU4DCh6Jpv2seEnK3+Og==" spinCount="100000" sheet="1" objects="1" scenarios="1"/>
  <mergeCells count="141">
    <mergeCell ref="B105:C105"/>
    <mergeCell ref="B84:C84"/>
    <mergeCell ref="B119:C119"/>
    <mergeCell ref="B134:C134"/>
    <mergeCell ref="B122:C122"/>
    <mergeCell ref="B123:C123"/>
    <mergeCell ref="B124:C124"/>
    <mergeCell ref="B125:C125"/>
    <mergeCell ref="B126:C126"/>
    <mergeCell ref="B127:C127"/>
    <mergeCell ref="B95:C95"/>
    <mergeCell ref="B131:C131"/>
    <mergeCell ref="B128:C128"/>
    <mergeCell ref="B129:C129"/>
    <mergeCell ref="B130:C130"/>
    <mergeCell ref="B132:C132"/>
    <mergeCell ref="B133:C133"/>
    <mergeCell ref="B120:C120"/>
    <mergeCell ref="B106:C106"/>
    <mergeCell ref="B107:C107"/>
    <mergeCell ref="B161:G161"/>
    <mergeCell ref="B162:G162"/>
    <mergeCell ref="B163:G163"/>
    <mergeCell ref="B164:G164"/>
    <mergeCell ref="B165:G165"/>
    <mergeCell ref="B166:G166"/>
    <mergeCell ref="B151:C151"/>
    <mergeCell ref="B168:G168"/>
    <mergeCell ref="B167:G167"/>
    <mergeCell ref="B156:G156"/>
    <mergeCell ref="B157:G157"/>
    <mergeCell ref="B158:G158"/>
    <mergeCell ref="B159:G159"/>
    <mergeCell ref="B160:G160"/>
    <mergeCell ref="B22:C22"/>
    <mergeCell ref="B24:C24"/>
    <mergeCell ref="B23:C23"/>
    <mergeCell ref="B38:C38"/>
    <mergeCell ref="B25:C25"/>
    <mergeCell ref="B26:C26"/>
    <mergeCell ref="B29:C29"/>
    <mergeCell ref="B30:C30"/>
    <mergeCell ref="B31:C31"/>
    <mergeCell ref="B32:C32"/>
    <mergeCell ref="B27:C27"/>
    <mergeCell ref="B33:C33"/>
    <mergeCell ref="B34:C34"/>
    <mergeCell ref="B35:C35"/>
    <mergeCell ref="B36:C36"/>
    <mergeCell ref="A81:F81"/>
    <mergeCell ref="B82:G82"/>
    <mergeCell ref="B121:C121"/>
    <mergeCell ref="B145:C145"/>
    <mergeCell ref="B37:C37"/>
    <mergeCell ref="B2:G2"/>
    <mergeCell ref="B21:C21"/>
    <mergeCell ref="B8:C8"/>
    <mergeCell ref="B9:C9"/>
    <mergeCell ref="B10:C10"/>
    <mergeCell ref="B11:C11"/>
    <mergeCell ref="B12:C12"/>
    <mergeCell ref="B14:G14"/>
    <mergeCell ref="B16:C16"/>
    <mergeCell ref="B18:C18"/>
    <mergeCell ref="B19:C19"/>
    <mergeCell ref="B13:E13"/>
    <mergeCell ref="B7:C7"/>
    <mergeCell ref="B4:G4"/>
    <mergeCell ref="B5:G5"/>
    <mergeCell ref="B6:G6"/>
    <mergeCell ref="B93:C93"/>
    <mergeCell ref="B94:C94"/>
    <mergeCell ref="B98:C98"/>
    <mergeCell ref="B99:C99"/>
    <mergeCell ref="B100:C100"/>
    <mergeCell ref="B85:C85"/>
    <mergeCell ref="B68:C68"/>
    <mergeCell ref="B66:C66"/>
    <mergeCell ref="B39:C39"/>
    <mergeCell ref="B40:C40"/>
    <mergeCell ref="B48:C48"/>
    <mergeCell ref="A56:F56"/>
    <mergeCell ref="B57:G57"/>
    <mergeCell ref="B55:C55"/>
    <mergeCell ref="B51:C51"/>
    <mergeCell ref="B42:C42"/>
    <mergeCell ref="B59:C59"/>
    <mergeCell ref="B61:C61"/>
    <mergeCell ref="B63:C63"/>
    <mergeCell ref="B64:C64"/>
    <mergeCell ref="B65:C65"/>
    <mergeCell ref="B52:C52"/>
    <mergeCell ref="B53:C53"/>
    <mergeCell ref="B117:C117"/>
    <mergeCell ref="B116:C116"/>
    <mergeCell ref="B111:C111"/>
    <mergeCell ref="B113:C113"/>
    <mergeCell ref="B150:C150"/>
    <mergeCell ref="B149:G149"/>
    <mergeCell ref="A147:F147"/>
    <mergeCell ref="B67:C67"/>
    <mergeCell ref="B69:C69"/>
    <mergeCell ref="B70:C70"/>
    <mergeCell ref="B74:C74"/>
    <mergeCell ref="B78:C78"/>
    <mergeCell ref="B79:C79"/>
    <mergeCell ref="B80:C80"/>
    <mergeCell ref="B114:C114"/>
    <mergeCell ref="B118:C118"/>
    <mergeCell ref="B104:C104"/>
    <mergeCell ref="B87:C87"/>
    <mergeCell ref="B88:C88"/>
    <mergeCell ref="B89:C89"/>
    <mergeCell ref="B90:C90"/>
    <mergeCell ref="B91:C91"/>
    <mergeCell ref="B92:C92"/>
    <mergeCell ref="B96:C96"/>
    <mergeCell ref="B76:C76"/>
    <mergeCell ref="B77:C77"/>
    <mergeCell ref="B75:C75"/>
    <mergeCell ref="B28:C28"/>
    <mergeCell ref="B115:C115"/>
    <mergeCell ref="B135:C135"/>
    <mergeCell ref="B140:C140"/>
    <mergeCell ref="B142:C142"/>
    <mergeCell ref="B146:C146"/>
    <mergeCell ref="B45:C45"/>
    <mergeCell ref="B46:C46"/>
    <mergeCell ref="B137:C137"/>
    <mergeCell ref="B138:C138"/>
    <mergeCell ref="B54:C54"/>
    <mergeCell ref="B71:C71"/>
    <mergeCell ref="B101:C101"/>
    <mergeCell ref="B136:C136"/>
    <mergeCell ref="B144:C144"/>
    <mergeCell ref="B143:C143"/>
    <mergeCell ref="B50:C50"/>
    <mergeCell ref="B49:C49"/>
    <mergeCell ref="A108:F108"/>
    <mergeCell ref="B109:G109"/>
    <mergeCell ref="B110:C110"/>
  </mergeCells>
  <printOptions horizontalCentered="1"/>
  <pageMargins left="0.05" right="0.05" top="0.15" bottom="0" header="0.05" footer="0.05"/>
  <pageSetup paperSize="17"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cost</vt:lpstr>
      <vt:lpstr>'Project cost'!Print_Area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Joell</dc:creator>
  <cp:lastModifiedBy>Windows User</cp:lastModifiedBy>
  <cp:lastPrinted>2020-01-14T20:19:25Z</cp:lastPrinted>
  <dcterms:created xsi:type="dcterms:W3CDTF">2020-01-08T03:07:49Z</dcterms:created>
  <dcterms:modified xsi:type="dcterms:W3CDTF">2020-01-30T13:57:08Z</dcterms:modified>
</cp:coreProperties>
</file>