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6" yWindow="48" windowWidth="19140" windowHeight="12408"/>
  </bookViews>
  <sheets>
    <sheet name="-" sheetId="11" r:id="rId1"/>
  </sheets>
  <definedNames>
    <definedName name="_xlnm.Print_Area" localSheetId="0">'-'!$A$1:$F$60</definedName>
  </definedNames>
  <calcPr calcId="145621"/>
</workbook>
</file>

<file path=xl/calcChain.xml><?xml version="1.0" encoding="utf-8"?>
<calcChain xmlns="http://schemas.openxmlformats.org/spreadsheetml/2006/main">
  <c r="C17" i="11" l="1"/>
  <c r="C35" i="11" l="1"/>
  <c r="C34" i="11"/>
  <c r="C52" i="11"/>
  <c r="C33" i="11"/>
  <c r="C32" i="11"/>
  <c r="C30" i="11"/>
  <c r="C29" i="11" l="1"/>
  <c r="C28" i="11"/>
  <c r="C14" i="11" l="1"/>
  <c r="C11" i="11"/>
  <c r="C10" i="11"/>
  <c r="C9" i="11"/>
  <c r="C26" i="11" l="1"/>
  <c r="C25" i="11"/>
  <c r="F21" i="11"/>
  <c r="F22" i="11"/>
  <c r="C15" i="11"/>
  <c r="F20" i="11"/>
  <c r="F19" i="11"/>
  <c r="F37" i="11" l="1"/>
  <c r="F36" i="11" l="1"/>
  <c r="F35" i="11"/>
  <c r="F34" i="11"/>
  <c r="F33" i="11" l="1"/>
  <c r="F31" i="11"/>
  <c r="F29" i="11"/>
  <c r="F28" i="11"/>
  <c r="C42" i="11" l="1"/>
  <c r="F15" i="11" l="1"/>
  <c r="F13" i="11"/>
  <c r="F17" i="11"/>
  <c r="F16" i="11"/>
  <c r="F6" i="11" l="1"/>
  <c r="C39" i="11" l="1"/>
  <c r="C38" i="11"/>
  <c r="F41" i="11" l="1"/>
  <c r="F10" i="11" l="1"/>
  <c r="F49" i="11"/>
  <c r="F39" i="11" l="1"/>
  <c r="F38" i="11"/>
  <c r="F43" i="11"/>
  <c r="F42" i="11"/>
  <c r="F30" i="11" l="1"/>
  <c r="F11" i="11" l="1"/>
  <c r="F40" i="11" l="1"/>
  <c r="F32" i="11" l="1"/>
  <c r="F14" i="11" l="1"/>
  <c r="F45" i="11" l="1"/>
  <c r="F25" i="11"/>
  <c r="F18" i="11"/>
  <c r="F48" i="11"/>
  <c r="F50" i="11"/>
  <c r="F47" i="11" l="1"/>
  <c r="F46" i="11" l="1"/>
  <c r="F9" i="11" l="1"/>
  <c r="F52" i="11"/>
  <c r="F26" i="11"/>
  <c r="F24" i="11"/>
  <c r="F7" i="11"/>
  <c r="F54" i="11" l="1"/>
</calcChain>
</file>

<file path=xl/sharedStrings.xml><?xml version="1.0" encoding="utf-8"?>
<sst xmlns="http://schemas.openxmlformats.org/spreadsheetml/2006/main" count="140" uniqueCount="102">
  <si>
    <t xml:space="preserve">ITEM DESCRIPTION </t>
  </si>
  <si>
    <t>UNIT</t>
  </si>
  <si>
    <t>QUANTITY</t>
  </si>
  <si>
    <t>CY</t>
  </si>
  <si>
    <t>SY</t>
  </si>
  <si>
    <t>LS</t>
  </si>
  <si>
    <t>Maintenance of Traffic</t>
  </si>
  <si>
    <t>102-1</t>
  </si>
  <si>
    <t>Mobilization</t>
  </si>
  <si>
    <t>101-1</t>
  </si>
  <si>
    <t>LF</t>
  </si>
  <si>
    <t>ITEM #</t>
  </si>
  <si>
    <t>Performance Turf (Sod)</t>
  </si>
  <si>
    <t>570-1-2</t>
  </si>
  <si>
    <t>Clearing and Grubbing</t>
  </si>
  <si>
    <t>110-1-1</t>
  </si>
  <si>
    <t>EXT TOTAL</t>
  </si>
  <si>
    <t>104-10-3</t>
  </si>
  <si>
    <t>INCIDENTAL CONSTRUCTION</t>
  </si>
  <si>
    <t>LANDSCAPING</t>
  </si>
  <si>
    <t>PAVEMENT AND CONCRETE</t>
  </si>
  <si>
    <t>EROSION CONTROL</t>
  </si>
  <si>
    <t>EARTHWORK</t>
  </si>
  <si>
    <t>MAINTENANCE OF TRAFFIC</t>
  </si>
  <si>
    <t>Tree Mitigation</t>
  </si>
  <si>
    <t>LC-003</t>
  </si>
  <si>
    <t>NPDES</t>
  </si>
  <si>
    <t>125-1</t>
  </si>
  <si>
    <t>LC-002</t>
  </si>
  <si>
    <t>LC-001</t>
  </si>
  <si>
    <t>As-Built survey</t>
  </si>
  <si>
    <t>DEMOLITION</t>
  </si>
  <si>
    <t>0110-15</t>
  </si>
  <si>
    <t>DAY</t>
  </si>
  <si>
    <t>120-72</t>
  </si>
  <si>
    <t>LC-004</t>
  </si>
  <si>
    <t>110-4</t>
  </si>
  <si>
    <t>530-1</t>
  </si>
  <si>
    <t>285-709</t>
  </si>
  <si>
    <t>Sediment Barrier (Staked Type IV Silt Fence)</t>
  </si>
  <si>
    <t>Tree Protection</t>
  </si>
  <si>
    <t>Removal of Existing Pavement</t>
  </si>
  <si>
    <t>12" Grouted Riprap</t>
  </si>
  <si>
    <t>Fill</t>
  </si>
  <si>
    <t>Excavation</t>
  </si>
  <si>
    <t>6" SP12.5 Asphalt Pavement Replacement</t>
  </si>
  <si>
    <t>Striping</t>
  </si>
  <si>
    <t>Guardrail - Roadway</t>
  </si>
  <si>
    <t>536-85-24</t>
  </si>
  <si>
    <t>EA</t>
  </si>
  <si>
    <t>536-1-1</t>
  </si>
  <si>
    <t>514-71-1</t>
  </si>
  <si>
    <t>Plastic Filter Fabric, Subsurface</t>
  </si>
  <si>
    <t xml:space="preserve">Guardrail - End Anchorage Assembly - Parallel </t>
  </si>
  <si>
    <t>Construction Layout / Surveying (staking limits of const., etc.)</t>
  </si>
  <si>
    <t>Dewatering</t>
  </si>
  <si>
    <t>Turbidity Barrier</t>
  </si>
  <si>
    <t>104-11</t>
  </si>
  <si>
    <t>12" Type B Stabilization</t>
  </si>
  <si>
    <t>0160-4</t>
  </si>
  <si>
    <t>Utility Pipes, Support and Protect</t>
  </si>
  <si>
    <t>Note: Any item not specifically identified on the bid form shall be considered incidental and all costs associated with that item shall be included using the most appropriate bid item listed.</t>
  </si>
  <si>
    <t>LC-006</t>
  </si>
  <si>
    <t>LC-007</t>
  </si>
  <si>
    <t>46 LF Concrete 3'x5' Box Culvert per FDOT index 291 &amp; 292</t>
  </si>
  <si>
    <t>UNIT PRICE</t>
  </si>
  <si>
    <t>SF</t>
  </si>
  <si>
    <t>LC-008</t>
  </si>
  <si>
    <t>6" Gravel Fill</t>
  </si>
  <si>
    <t>Removal of existing 38"x60"ERCP</t>
  </si>
  <si>
    <t>Abandon 24" CMP with Flowable Fill</t>
  </si>
  <si>
    <t>110-3</t>
  </si>
  <si>
    <t>1050-16006</t>
  </si>
  <si>
    <t>710-90</t>
  </si>
  <si>
    <t>Removal of existing retaining wall</t>
  </si>
  <si>
    <t>110-20-2</t>
  </si>
  <si>
    <t>Fred George Culvert Replacement and Trash Screen</t>
  </si>
  <si>
    <t>Remove and Replace Boardwalk</t>
  </si>
  <si>
    <t>Remove and Replace Guardrail</t>
  </si>
  <si>
    <t>LC-009</t>
  </si>
  <si>
    <t>LC-010</t>
  </si>
  <si>
    <t>8" Thick HS 20-44 Rated Concrete Ramp</t>
  </si>
  <si>
    <t>0350 4 13</t>
  </si>
  <si>
    <t>12" Type B Stabilization for Concrete Ramp</t>
  </si>
  <si>
    <t>Aluminum Pipe Handrail - Guardrail</t>
  </si>
  <si>
    <t>0515 1 2</t>
  </si>
  <si>
    <t>Steel Bollards</t>
  </si>
  <si>
    <t>0400 1 11</t>
  </si>
  <si>
    <t>Aluminum Trash Grate</t>
  </si>
  <si>
    <t>Removal of abandoned Stream Guage and Platform</t>
  </si>
  <si>
    <t>Removal of existing Trees</t>
  </si>
  <si>
    <t>LC-005</t>
  </si>
  <si>
    <t>Remove and Replace 4' Wire Fence</t>
  </si>
  <si>
    <t>400-0-11</t>
  </si>
  <si>
    <t>Concrete Endwall and Return Walls (28 LF ea) FDOT Index 289</t>
  </si>
  <si>
    <t>LC-011</t>
  </si>
  <si>
    <t>LC-012</t>
  </si>
  <si>
    <t>Concrete Retaining Wall (approx. 7 ft ht x 115 ft long)</t>
  </si>
  <si>
    <t>Footing for Concrete Retaining Wall (6' wide x 115LF Long)</t>
  </si>
  <si>
    <t>121-70</t>
  </si>
  <si>
    <t>TOTAL CONSTRUCTION COST</t>
  </si>
  <si>
    <t>CONTRACTOR'S TOTAL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</si>
</sst>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3"/>
      <color theme="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2"/>
      <color theme="9" tint="0.3999755851924192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44" fontId="0" fillId="0" borderId="0" xfId="1" applyFont="1" applyFill="1"/>
    <xf numFmtId="0" fontId="5" fillId="0" borderId="0" xfId="0" applyFont="1" applyFill="1" applyAlignment="1">
      <alignment horizontal="left"/>
    </xf>
    <xf numFmtId="44" fontId="3" fillId="0" borderId="0" xfId="1" applyFont="1" applyFill="1" applyAlignment="1">
      <alignment horizontal="center"/>
    </xf>
    <xf numFmtId="44" fontId="5" fillId="0" borderId="0" xfId="1" applyFont="1" applyFill="1" applyAlignment="1" applyProtection="1">
      <alignment horizontal="right" indent="1"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 applyProtection="1">
      <alignment horizontal="center"/>
    </xf>
    <xf numFmtId="3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Alignment="1" applyProtection="1">
      <alignment horizontal="center" vertical="center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7" fontId="4" fillId="0" borderId="0" xfId="1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9" fontId="4" fillId="0" borderId="0" xfId="1" applyNumberFormat="1" applyFont="1" applyFill="1" applyBorder="1" applyAlignment="1" applyProtection="1">
      <alignment horizontal="right" vertical="center"/>
      <protection locked="0"/>
    </xf>
    <xf numFmtId="44" fontId="5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44" fontId="5" fillId="0" borderId="0" xfId="1" applyNumberFormat="1" applyFont="1" applyFill="1" applyAlignment="1">
      <alignment horizontal="left" vertical="center" indent="3"/>
    </xf>
    <xf numFmtId="44" fontId="5" fillId="2" borderId="0" xfId="1" applyNumberFormat="1" applyFont="1" applyFill="1" applyAlignment="1">
      <alignment horizontal="left" vertical="center" indent="3"/>
    </xf>
    <xf numFmtId="9" fontId="4" fillId="0" borderId="0" xfId="0" applyNumberFormat="1" applyFont="1" applyFill="1" applyBorder="1" applyAlignment="1" applyProtection="1">
      <alignment horizontal="center" vertical="center"/>
      <protection locked="0"/>
    </xf>
    <xf numFmtId="44" fontId="5" fillId="0" borderId="0" xfId="0" applyNumberFormat="1" applyFont="1" applyFill="1"/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4" fontId="2" fillId="0" borderId="0" xfId="1" applyNumberFormat="1" applyFont="1" applyFill="1" applyAlignment="1">
      <alignment horizontal="left" vertical="center" indent="3"/>
    </xf>
    <xf numFmtId="44" fontId="7" fillId="2" borderId="0" xfId="0" applyNumberFormat="1" applyFont="1" applyFill="1" applyAlignment="1">
      <alignment horizontal="left" vertical="center"/>
    </xf>
    <xf numFmtId="44" fontId="5" fillId="0" borderId="0" xfId="1" applyFont="1" applyFill="1" applyAlignment="1">
      <alignment horizontal="left"/>
    </xf>
    <xf numFmtId="0" fontId="0" fillId="0" borderId="0" xfId="0" applyFont="1" applyFill="1" applyAlignment="1">
      <alignment horizontal="left"/>
    </xf>
    <xf numFmtId="44" fontId="5" fillId="0" borderId="0" xfId="1" applyFont="1" applyFill="1" applyAlignment="1">
      <alignment horizontal="right"/>
    </xf>
    <xf numFmtId="0" fontId="8" fillId="0" borderId="0" xfId="0" applyFont="1" applyFill="1" applyBorder="1"/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1" fontId="5" fillId="0" borderId="0" xfId="0" applyNumberFormat="1" applyFont="1" applyFill="1" applyAlignment="1">
      <alignment vertical="center"/>
    </xf>
    <xf numFmtId="0" fontId="10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3" fontId="4" fillId="0" borderId="0" xfId="0" applyNumberFormat="1" applyFont="1" applyFill="1" applyAlignment="1" applyProtection="1">
      <alignment horizontal="center" vertical="center"/>
    </xf>
    <xf numFmtId="44" fontId="4" fillId="0" borderId="0" xfId="1" applyNumberFormat="1" applyFont="1" applyFill="1" applyAlignment="1">
      <alignment horizontal="left" vertical="center" indent="3"/>
    </xf>
    <xf numFmtId="3" fontId="12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26894</xdr:colOff>
      <xdr:row>23</xdr:row>
      <xdr:rowOff>197223</xdr:rowOff>
    </xdr:from>
    <xdr:ext cx="65" cy="172227"/>
    <xdr:sp macro="" textlink="">
      <xdr:nvSpPr>
        <xdr:cNvPr id="2" name="TextBox 1"/>
        <xdr:cNvSpPr txBox="1"/>
      </xdr:nvSpPr>
      <xdr:spPr>
        <a:xfrm>
          <a:off x="8032376" y="56208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184679</xdr:colOff>
      <xdr:row>16</xdr:row>
      <xdr:rowOff>38669</xdr:rowOff>
    </xdr:from>
    <xdr:ext cx="65" cy="172227"/>
    <xdr:sp macro="" textlink="">
      <xdr:nvSpPr>
        <xdr:cNvPr id="4" name="TextBox 3"/>
        <xdr:cNvSpPr txBox="1"/>
      </xdr:nvSpPr>
      <xdr:spPr>
        <a:xfrm>
          <a:off x="13743797" y="385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showRuler="0" zoomScale="85" zoomScaleNormal="85" zoomScaleSheetLayoutView="100" zoomScalePageLayoutView="85" workbookViewId="0">
      <selection activeCell="G6" sqref="G6:G8"/>
    </sheetView>
  </sheetViews>
  <sheetFormatPr defaultColWidth="6" defaultRowHeight="13.2" x14ac:dyDescent="0.25"/>
  <cols>
    <col min="1" max="1" width="69.6640625" style="1" customWidth="1"/>
    <col min="2" max="2" width="16.6640625" style="2" customWidth="1"/>
    <col min="3" max="3" width="16.6640625" style="13" customWidth="1"/>
    <col min="4" max="4" width="13.5546875" style="2" customWidth="1"/>
    <col min="5" max="5" width="24" style="7" customWidth="1"/>
    <col min="6" max="6" width="24.88671875" style="7" customWidth="1"/>
    <col min="7" max="7" width="18.109375" style="47" customWidth="1"/>
    <col min="8" max="8" width="19.6640625" style="1" customWidth="1"/>
    <col min="9" max="10" width="13.109375" style="1" customWidth="1"/>
    <col min="11" max="11" width="21.88671875" style="1" customWidth="1"/>
    <col min="12" max="122" width="13.109375" style="1" customWidth="1"/>
    <col min="123" max="16384" width="6" style="1"/>
  </cols>
  <sheetData>
    <row r="1" spans="1:8" ht="24" customHeight="1" x14ac:dyDescent="0.35">
      <c r="A1" s="49" t="s">
        <v>76</v>
      </c>
    </row>
    <row r="2" spans="1:8" customFormat="1" ht="21.6" customHeight="1" x14ac:dyDescent="0.35">
      <c r="A2" s="49"/>
      <c r="B2" s="51"/>
      <c r="C2" s="52"/>
      <c r="D2" s="50"/>
      <c r="E2" s="50"/>
    </row>
    <row r="3" spans="1:8" s="4" customFormat="1" ht="22.95" customHeight="1" x14ac:dyDescent="0.3">
      <c r="A3" s="3" t="s">
        <v>0</v>
      </c>
      <c r="B3" s="3" t="s">
        <v>11</v>
      </c>
      <c r="C3" s="11" t="s">
        <v>2</v>
      </c>
      <c r="D3" s="3" t="s">
        <v>1</v>
      </c>
      <c r="E3" s="9" t="s">
        <v>65</v>
      </c>
      <c r="F3" s="9" t="s">
        <v>16</v>
      </c>
      <c r="G3" s="46"/>
    </row>
    <row r="4" spans="1:8" s="4" customFormat="1" ht="10.5" customHeight="1" x14ac:dyDescent="0.3">
      <c r="A4" s="3"/>
      <c r="B4" s="3"/>
      <c r="C4" s="11"/>
      <c r="D4" s="3"/>
      <c r="E4" s="9"/>
      <c r="F4" s="9"/>
      <c r="G4" s="46"/>
    </row>
    <row r="5" spans="1:8" s="4" customFormat="1" ht="18.899999999999999" customHeight="1" x14ac:dyDescent="0.25">
      <c r="A5" s="42" t="s">
        <v>23</v>
      </c>
      <c r="B5" s="42"/>
      <c r="C5" s="42"/>
      <c r="D5" s="42"/>
      <c r="E5" s="42"/>
      <c r="F5" s="42"/>
      <c r="G5" s="57"/>
    </row>
    <row r="6" spans="1:8" s="4" customFormat="1" ht="18.899999999999999" customHeight="1" x14ac:dyDescent="0.25">
      <c r="A6" s="17" t="s">
        <v>8</v>
      </c>
      <c r="B6" s="18" t="s">
        <v>9</v>
      </c>
      <c r="C6" s="19">
        <v>1</v>
      </c>
      <c r="D6" s="15" t="s">
        <v>5</v>
      </c>
      <c r="E6" s="36"/>
      <c r="F6" s="36">
        <f>C6*E6</f>
        <v>0</v>
      </c>
      <c r="G6" s="56"/>
    </row>
    <row r="7" spans="1:8" s="4" customFormat="1" ht="18.899999999999999" customHeight="1" x14ac:dyDescent="0.25">
      <c r="A7" s="17" t="s">
        <v>6</v>
      </c>
      <c r="B7" s="18" t="s">
        <v>7</v>
      </c>
      <c r="C7" s="20">
        <v>60</v>
      </c>
      <c r="D7" s="15" t="s">
        <v>33</v>
      </c>
      <c r="E7" s="36"/>
      <c r="F7" s="36">
        <f>C7*E7</f>
        <v>0</v>
      </c>
      <c r="G7" s="57"/>
      <c r="H7" s="57"/>
    </row>
    <row r="8" spans="1:8" s="4" customFormat="1" ht="18.899999999999999" customHeight="1" x14ac:dyDescent="0.25">
      <c r="A8" s="42" t="s">
        <v>21</v>
      </c>
      <c r="B8" s="21"/>
      <c r="C8" s="22"/>
      <c r="D8" s="21"/>
      <c r="E8" s="23"/>
      <c r="F8" s="37"/>
      <c r="G8" s="57"/>
    </row>
    <row r="9" spans="1:8" s="4" customFormat="1" ht="18.899999999999999" customHeight="1" x14ac:dyDescent="0.25">
      <c r="A9" s="24" t="s">
        <v>39</v>
      </c>
      <c r="B9" s="18" t="s">
        <v>17</v>
      </c>
      <c r="C9" s="27">
        <f>242+158</f>
        <v>400</v>
      </c>
      <c r="D9" s="15" t="s">
        <v>10</v>
      </c>
      <c r="E9" s="36"/>
      <c r="F9" s="36">
        <f>C9*E9</f>
        <v>0</v>
      </c>
      <c r="G9" s="57"/>
      <c r="H9" s="39"/>
    </row>
    <row r="10" spans="1:8" s="4" customFormat="1" ht="18.899999999999999" customHeight="1" x14ac:dyDescent="0.25">
      <c r="A10" s="24" t="s">
        <v>56</v>
      </c>
      <c r="B10" s="18" t="s">
        <v>57</v>
      </c>
      <c r="C10" s="27">
        <f>35+50</f>
        <v>85</v>
      </c>
      <c r="D10" s="15" t="s">
        <v>10</v>
      </c>
      <c r="E10" s="36"/>
      <c r="F10" s="36">
        <f>C10*E10</f>
        <v>0</v>
      </c>
      <c r="G10" s="57"/>
      <c r="H10" s="39"/>
    </row>
    <row r="11" spans="1:8" s="4" customFormat="1" ht="18.899999999999999" customHeight="1" x14ac:dyDescent="0.25">
      <c r="A11" s="24" t="s">
        <v>40</v>
      </c>
      <c r="B11" s="18" t="s">
        <v>29</v>
      </c>
      <c r="C11" s="27">
        <f>252+180</f>
        <v>432</v>
      </c>
      <c r="D11" s="15" t="s">
        <v>10</v>
      </c>
      <c r="E11" s="36"/>
      <c r="F11" s="36">
        <f>C11*E11</f>
        <v>0</v>
      </c>
      <c r="G11" s="57"/>
      <c r="H11" s="39"/>
    </row>
    <row r="12" spans="1:8" s="4" customFormat="1" ht="18.899999999999999" customHeight="1" x14ac:dyDescent="0.25">
      <c r="A12" s="42" t="s">
        <v>31</v>
      </c>
      <c r="B12" s="21"/>
      <c r="C12" s="61"/>
      <c r="D12" s="40"/>
      <c r="E12" s="41"/>
      <c r="F12" s="37"/>
      <c r="G12" s="57"/>
    </row>
    <row r="13" spans="1:8" s="4" customFormat="1" ht="18.899999999999999" customHeight="1" x14ac:dyDescent="0.25">
      <c r="A13" s="14" t="s">
        <v>89</v>
      </c>
      <c r="B13" s="18" t="s">
        <v>71</v>
      </c>
      <c r="C13" s="59">
        <v>14</v>
      </c>
      <c r="D13" s="15" t="s">
        <v>66</v>
      </c>
      <c r="E13" s="36"/>
      <c r="F13" s="36">
        <f t="shared" ref="F13:F20" si="0">C13*E13</f>
        <v>0</v>
      </c>
      <c r="G13" s="57"/>
    </row>
    <row r="14" spans="1:8" s="4" customFormat="1" ht="18.899999999999999" customHeight="1" x14ac:dyDescent="0.25">
      <c r="A14" s="14" t="s">
        <v>41</v>
      </c>
      <c r="B14" s="15" t="s">
        <v>36</v>
      </c>
      <c r="C14" s="16">
        <f>+(1291)/9</f>
        <v>143.44444444444446</v>
      </c>
      <c r="D14" s="15" t="s">
        <v>4</v>
      </c>
      <c r="E14" s="36"/>
      <c r="F14" s="36">
        <f t="shared" si="0"/>
        <v>0</v>
      </c>
      <c r="G14" s="57"/>
    </row>
    <row r="15" spans="1:8" s="4" customFormat="1" ht="18.899999999999999" customHeight="1" x14ac:dyDescent="0.25">
      <c r="A15" s="14" t="s">
        <v>74</v>
      </c>
      <c r="B15" s="15" t="s">
        <v>75</v>
      </c>
      <c r="C15" s="59">
        <f>23+23*5</f>
        <v>138</v>
      </c>
      <c r="D15" s="15" t="s">
        <v>66</v>
      </c>
      <c r="E15" s="60"/>
      <c r="F15" s="36">
        <f t="shared" si="0"/>
        <v>0</v>
      </c>
      <c r="G15" s="57"/>
    </row>
    <row r="16" spans="1:8" s="4" customFormat="1" ht="18.899999999999999" customHeight="1" x14ac:dyDescent="0.25">
      <c r="A16" s="14" t="s">
        <v>69</v>
      </c>
      <c r="B16" s="18" t="s">
        <v>72</v>
      </c>
      <c r="C16" s="27">
        <v>65</v>
      </c>
      <c r="D16" s="15" t="s">
        <v>10</v>
      </c>
      <c r="E16" s="36"/>
      <c r="F16" s="36">
        <f t="shared" si="0"/>
        <v>0</v>
      </c>
      <c r="G16" s="57"/>
    </row>
    <row r="17" spans="1:13" s="4" customFormat="1" ht="18.899999999999999" customHeight="1" x14ac:dyDescent="0.25">
      <c r="A17" s="14" t="s">
        <v>70</v>
      </c>
      <c r="B17" s="18" t="s">
        <v>99</v>
      </c>
      <c r="C17" s="27">
        <f>+(9.87*63)/27</f>
        <v>23.029999999999998</v>
      </c>
      <c r="D17" s="15" t="s">
        <v>3</v>
      </c>
      <c r="E17" s="36"/>
      <c r="F17" s="36">
        <f t="shared" si="0"/>
        <v>0</v>
      </c>
      <c r="G17" s="57"/>
    </row>
    <row r="18" spans="1:13" s="4" customFormat="1" ht="18.899999999999999" customHeight="1" x14ac:dyDescent="0.25">
      <c r="A18" s="14" t="s">
        <v>60</v>
      </c>
      <c r="B18" s="18" t="s">
        <v>28</v>
      </c>
      <c r="C18" s="16">
        <v>1</v>
      </c>
      <c r="D18" s="15" t="s">
        <v>5</v>
      </c>
      <c r="E18" s="36"/>
      <c r="F18" s="36">
        <f t="shared" si="0"/>
        <v>0</v>
      </c>
      <c r="G18" s="57"/>
      <c r="K18" s="53"/>
      <c r="L18" s="14"/>
      <c r="M18" s="14"/>
    </row>
    <row r="19" spans="1:13" s="4" customFormat="1" ht="18.899999999999999" customHeight="1" x14ac:dyDescent="0.25">
      <c r="A19" s="14" t="s">
        <v>77</v>
      </c>
      <c r="B19" s="18" t="s">
        <v>25</v>
      </c>
      <c r="C19" s="16">
        <v>180</v>
      </c>
      <c r="D19" s="15" t="s">
        <v>10</v>
      </c>
      <c r="E19" s="36"/>
      <c r="F19" s="36">
        <f t="shared" si="0"/>
        <v>0</v>
      </c>
      <c r="G19" s="57"/>
      <c r="K19" s="53"/>
      <c r="L19" s="14"/>
      <c r="M19" s="14"/>
    </row>
    <row r="20" spans="1:13" s="4" customFormat="1" ht="18.899999999999999" customHeight="1" x14ac:dyDescent="0.25">
      <c r="A20" s="14" t="s">
        <v>78</v>
      </c>
      <c r="B20" s="18" t="s">
        <v>35</v>
      </c>
      <c r="C20" s="16">
        <v>180</v>
      </c>
      <c r="D20" s="15" t="s">
        <v>10</v>
      </c>
      <c r="E20" s="36"/>
      <c r="F20" s="36">
        <f t="shared" si="0"/>
        <v>0</v>
      </c>
      <c r="G20" s="57"/>
      <c r="K20" s="53"/>
      <c r="L20" s="14"/>
      <c r="M20" s="14"/>
    </row>
    <row r="21" spans="1:13" s="4" customFormat="1" ht="18.899999999999999" customHeight="1" x14ac:dyDescent="0.25">
      <c r="A21" s="14" t="s">
        <v>92</v>
      </c>
      <c r="B21" s="18" t="s">
        <v>91</v>
      </c>
      <c r="C21" s="16">
        <v>220</v>
      </c>
      <c r="D21" s="15" t="s">
        <v>10</v>
      </c>
      <c r="E21" s="36"/>
      <c r="F21" s="36">
        <f t="shared" ref="F21" si="1">C21*E21</f>
        <v>0</v>
      </c>
      <c r="G21" s="57"/>
      <c r="K21" s="53"/>
      <c r="L21" s="14"/>
      <c r="M21" s="14"/>
    </row>
    <row r="22" spans="1:13" s="4" customFormat="1" ht="18.899999999999999" customHeight="1" x14ac:dyDescent="0.25">
      <c r="A22" s="14" t="s">
        <v>90</v>
      </c>
      <c r="B22" s="15" t="s">
        <v>62</v>
      </c>
      <c r="C22" s="16">
        <v>54</v>
      </c>
      <c r="D22" s="15" t="s">
        <v>49</v>
      </c>
      <c r="E22" s="36"/>
      <c r="F22" s="36">
        <f t="shared" ref="F22" si="2">C22*E22</f>
        <v>0</v>
      </c>
      <c r="G22" s="57"/>
      <c r="K22" s="53"/>
      <c r="L22" s="14"/>
      <c r="M22" s="14"/>
    </row>
    <row r="23" spans="1:13" s="4" customFormat="1" ht="18.899999999999999" customHeight="1" x14ac:dyDescent="0.25">
      <c r="A23" s="42" t="s">
        <v>22</v>
      </c>
      <c r="B23" s="21"/>
      <c r="C23" s="61"/>
      <c r="D23" s="40"/>
      <c r="E23" s="41"/>
      <c r="F23" s="37"/>
      <c r="G23" s="57"/>
      <c r="K23" s="53"/>
      <c r="L23" s="14"/>
      <c r="M23" s="14"/>
    </row>
    <row r="24" spans="1:13" s="4" customFormat="1" ht="18.899999999999999" customHeight="1" x14ac:dyDescent="0.25">
      <c r="A24" s="14" t="s">
        <v>14</v>
      </c>
      <c r="B24" s="15" t="s">
        <v>15</v>
      </c>
      <c r="C24" s="16">
        <v>1</v>
      </c>
      <c r="D24" s="15" t="s">
        <v>5</v>
      </c>
      <c r="E24" s="36"/>
      <c r="F24" s="36">
        <f>C24*E24</f>
        <v>0</v>
      </c>
      <c r="G24" s="57"/>
      <c r="K24" s="53"/>
      <c r="L24" s="14"/>
      <c r="M24" s="14"/>
    </row>
    <row r="25" spans="1:13" s="4" customFormat="1" ht="18.899999999999999" customHeight="1" x14ac:dyDescent="0.25">
      <c r="A25" s="17" t="s">
        <v>43</v>
      </c>
      <c r="B25" s="15" t="s">
        <v>34</v>
      </c>
      <c r="C25" s="27">
        <f>471-4-(98/3)+100</f>
        <v>534.33333333333326</v>
      </c>
      <c r="D25" s="15" t="s">
        <v>3</v>
      </c>
      <c r="E25" s="36"/>
      <c r="F25" s="36">
        <f t="shared" ref="F25" si="3">C25*E25</f>
        <v>0</v>
      </c>
      <c r="G25" s="57"/>
      <c r="K25" s="53"/>
      <c r="L25" s="14"/>
      <c r="M25" s="14"/>
    </row>
    <row r="26" spans="1:13" s="4" customFormat="1" ht="18.899999999999999" customHeight="1" x14ac:dyDescent="0.25">
      <c r="A26" s="17" t="s">
        <v>44</v>
      </c>
      <c r="B26" s="25" t="s">
        <v>27</v>
      </c>
      <c r="C26" s="27">
        <f>+(((1105)/4)*46)/27+20</f>
        <v>490.64814814814815</v>
      </c>
      <c r="D26" s="15" t="s">
        <v>3</v>
      </c>
      <c r="E26" s="36"/>
      <c r="F26" s="36">
        <f t="shared" ref="F26" si="4">C26*E26</f>
        <v>0</v>
      </c>
      <c r="G26" s="57"/>
      <c r="I26" s="18"/>
      <c r="K26" s="53"/>
      <c r="L26" s="14"/>
      <c r="M26" s="14"/>
    </row>
    <row r="27" spans="1:13" s="4" customFormat="1" ht="18.899999999999999" customHeight="1" x14ac:dyDescent="0.25">
      <c r="A27" s="42" t="s">
        <v>20</v>
      </c>
      <c r="B27" s="42"/>
      <c r="C27" s="62"/>
      <c r="D27" s="42"/>
      <c r="E27" s="42"/>
      <c r="F27" s="42"/>
      <c r="G27" s="57"/>
      <c r="I27" s="18"/>
      <c r="K27" s="53"/>
      <c r="L27" s="54"/>
      <c r="M27" s="14"/>
    </row>
    <row r="28" spans="1:13" s="4" customFormat="1" ht="17.399999999999999" customHeight="1" x14ac:dyDescent="0.25">
      <c r="A28" s="24" t="s">
        <v>81</v>
      </c>
      <c r="B28" s="15" t="s">
        <v>82</v>
      </c>
      <c r="C28" s="16">
        <f>+(1422)/9</f>
        <v>158</v>
      </c>
      <c r="D28" s="26" t="s">
        <v>4</v>
      </c>
      <c r="E28" s="36"/>
      <c r="F28" s="36">
        <f t="shared" ref="F28:F29" si="5">C28*E28</f>
        <v>0</v>
      </c>
      <c r="G28" s="57"/>
      <c r="H28" s="39"/>
      <c r="I28" s="18"/>
    </row>
    <row r="29" spans="1:13" s="4" customFormat="1" ht="18.899999999999999" customHeight="1" x14ac:dyDescent="0.25">
      <c r="A29" s="24" t="s">
        <v>83</v>
      </c>
      <c r="B29" s="18" t="s">
        <v>59</v>
      </c>
      <c r="C29" s="16">
        <f>+(1422)/9</f>
        <v>158</v>
      </c>
      <c r="D29" s="15" t="s">
        <v>4</v>
      </c>
      <c r="E29" s="36"/>
      <c r="F29" s="36">
        <f t="shared" si="5"/>
        <v>0</v>
      </c>
      <c r="G29" s="57"/>
      <c r="H29" s="39"/>
    </row>
    <row r="30" spans="1:13" s="4" customFormat="1" ht="17.399999999999999" customHeight="1" x14ac:dyDescent="0.25">
      <c r="A30" s="24" t="s">
        <v>64</v>
      </c>
      <c r="B30" s="18" t="s">
        <v>93</v>
      </c>
      <c r="C30" s="16">
        <f>+(13.33*46)/27</f>
        <v>22.71037037037037</v>
      </c>
      <c r="D30" s="26" t="s">
        <v>3</v>
      </c>
      <c r="E30" s="36"/>
      <c r="F30" s="36">
        <f t="shared" ref="F30" si="6">C30*E30</f>
        <v>0</v>
      </c>
      <c r="G30" s="57"/>
      <c r="H30" s="39"/>
    </row>
    <row r="31" spans="1:13" s="4" customFormat="1" ht="17.399999999999999" customHeight="1" x14ac:dyDescent="0.25">
      <c r="A31" s="24" t="s">
        <v>86</v>
      </c>
      <c r="B31" s="15" t="s">
        <v>63</v>
      </c>
      <c r="C31" s="16">
        <v>2</v>
      </c>
      <c r="D31" s="26" t="s">
        <v>49</v>
      </c>
      <c r="E31" s="36"/>
      <c r="F31" s="36">
        <f t="shared" ref="F31" si="7">C31*E31</f>
        <v>0</v>
      </c>
      <c r="G31" s="57"/>
      <c r="H31" s="39"/>
    </row>
    <row r="32" spans="1:13" s="4" customFormat="1" ht="18.899999999999999" customHeight="1" x14ac:dyDescent="0.25">
      <c r="A32" s="24" t="s">
        <v>42</v>
      </c>
      <c r="B32" s="18" t="s">
        <v>37</v>
      </c>
      <c r="C32" s="16">
        <f>+(521.3)/27</f>
        <v>19.307407407407407</v>
      </c>
      <c r="D32" s="26" t="s">
        <v>3</v>
      </c>
      <c r="E32" s="36"/>
      <c r="F32" s="36">
        <f t="shared" ref="F32:F40" si="8">C32*E32</f>
        <v>0</v>
      </c>
      <c r="G32" s="57"/>
    </row>
    <row r="33" spans="1:10" s="4" customFormat="1" ht="18.899999999999999" customHeight="1" x14ac:dyDescent="0.25">
      <c r="A33" s="24" t="s">
        <v>84</v>
      </c>
      <c r="B33" s="18" t="s">
        <v>85</v>
      </c>
      <c r="C33" s="16">
        <f>165+32</f>
        <v>197</v>
      </c>
      <c r="D33" s="26" t="s">
        <v>10</v>
      </c>
      <c r="E33" s="36"/>
      <c r="F33" s="36">
        <f t="shared" si="8"/>
        <v>0</v>
      </c>
      <c r="G33" s="57"/>
    </row>
    <row r="34" spans="1:10" s="4" customFormat="1" ht="17.399999999999999" customHeight="1" x14ac:dyDescent="0.25">
      <c r="A34" s="24" t="s">
        <v>97</v>
      </c>
      <c r="B34" s="15" t="s">
        <v>87</v>
      </c>
      <c r="C34" s="16">
        <f>+(7*115)/27</f>
        <v>29.814814814814813</v>
      </c>
      <c r="D34" s="26" t="s">
        <v>3</v>
      </c>
      <c r="E34" s="36"/>
      <c r="F34" s="36">
        <f t="shared" si="8"/>
        <v>0</v>
      </c>
      <c r="G34" s="57"/>
      <c r="H34" s="39"/>
    </row>
    <row r="35" spans="1:10" s="4" customFormat="1" ht="17.399999999999999" customHeight="1" x14ac:dyDescent="0.25">
      <c r="A35" s="24" t="s">
        <v>98</v>
      </c>
      <c r="B35" s="15" t="s">
        <v>87</v>
      </c>
      <c r="C35" s="16">
        <f>+(6*115)/27</f>
        <v>25.555555555555557</v>
      </c>
      <c r="D35" s="26" t="s">
        <v>3</v>
      </c>
      <c r="E35" s="36"/>
      <c r="F35" s="36">
        <f t="shared" ref="F35:F36" si="9">C35*E35</f>
        <v>0</v>
      </c>
      <c r="G35" s="57"/>
      <c r="H35" s="39"/>
    </row>
    <row r="36" spans="1:10" s="4" customFormat="1" ht="17.399999999999999" customHeight="1" x14ac:dyDescent="0.25">
      <c r="A36" s="24" t="s">
        <v>94</v>
      </c>
      <c r="B36" s="15" t="s">
        <v>87</v>
      </c>
      <c r="C36" s="16">
        <v>20</v>
      </c>
      <c r="D36" s="26" t="s">
        <v>3</v>
      </c>
      <c r="E36" s="36"/>
      <c r="F36" s="36">
        <f t="shared" si="9"/>
        <v>0</v>
      </c>
      <c r="G36" s="57"/>
      <c r="H36" s="39"/>
      <c r="I36" s="57"/>
    </row>
    <row r="37" spans="1:10" s="4" customFormat="1" ht="17.399999999999999" customHeight="1" x14ac:dyDescent="0.25">
      <c r="A37" s="24" t="s">
        <v>88</v>
      </c>
      <c r="B37" s="18" t="s">
        <v>67</v>
      </c>
      <c r="C37" s="16">
        <v>140</v>
      </c>
      <c r="D37" s="26" t="s">
        <v>66</v>
      </c>
      <c r="E37" s="36"/>
      <c r="F37" s="36">
        <f t="shared" ref="F37" si="10">C37*E37</f>
        <v>0</v>
      </c>
      <c r="G37" s="57"/>
      <c r="H37" s="39"/>
      <c r="J37" s="58"/>
    </row>
    <row r="38" spans="1:10" s="4" customFormat="1" ht="18.899999999999999" customHeight="1" x14ac:dyDescent="0.25">
      <c r="A38" s="24" t="s">
        <v>68</v>
      </c>
      <c r="B38" s="18" t="s">
        <v>34</v>
      </c>
      <c r="C38" s="16">
        <f>+((5*46)/2)/27</f>
        <v>4.2592592592592595</v>
      </c>
      <c r="D38" s="26" t="s">
        <v>3</v>
      </c>
      <c r="E38" s="36"/>
      <c r="F38" s="36">
        <f t="shared" ref="F38" si="11">C38*E38</f>
        <v>0</v>
      </c>
      <c r="G38" s="57"/>
    </row>
    <row r="39" spans="1:10" s="4" customFormat="1" ht="18.899999999999999" customHeight="1" x14ac:dyDescent="0.25">
      <c r="A39" s="24" t="s">
        <v>52</v>
      </c>
      <c r="B39" s="18" t="s">
        <v>51</v>
      </c>
      <c r="C39" s="16">
        <f>+(8*50)/9</f>
        <v>44.444444444444443</v>
      </c>
      <c r="D39" s="26" t="s">
        <v>4</v>
      </c>
      <c r="E39" s="36"/>
      <c r="F39" s="36">
        <f t="shared" ref="F39" si="12">C39*E39</f>
        <v>0</v>
      </c>
      <c r="G39" s="57"/>
    </row>
    <row r="40" spans="1:10" s="4" customFormat="1" ht="18.899999999999999" customHeight="1" x14ac:dyDescent="0.25">
      <c r="A40" s="24" t="s">
        <v>45</v>
      </c>
      <c r="B40" s="18" t="s">
        <v>38</v>
      </c>
      <c r="C40" s="27">
        <v>98</v>
      </c>
      <c r="D40" s="15" t="s">
        <v>4</v>
      </c>
      <c r="E40" s="36"/>
      <c r="F40" s="36">
        <f t="shared" si="8"/>
        <v>0</v>
      </c>
      <c r="G40" s="57"/>
      <c r="H40" s="39"/>
    </row>
    <row r="41" spans="1:10" s="4" customFormat="1" ht="18.899999999999999" customHeight="1" x14ac:dyDescent="0.25">
      <c r="A41" s="24" t="s">
        <v>58</v>
      </c>
      <c r="B41" s="18" t="s">
        <v>59</v>
      </c>
      <c r="C41" s="27">
        <v>98</v>
      </c>
      <c r="D41" s="15" t="s">
        <v>4</v>
      </c>
      <c r="E41" s="36"/>
      <c r="F41" s="36">
        <f t="shared" ref="F41" si="13">C41*E41</f>
        <v>0</v>
      </c>
      <c r="G41" s="57"/>
      <c r="H41" s="39"/>
    </row>
    <row r="42" spans="1:10" s="4" customFormat="1" ht="18.899999999999999" customHeight="1" x14ac:dyDescent="0.25">
      <c r="A42" s="24" t="s">
        <v>47</v>
      </c>
      <c r="B42" s="18" t="s">
        <v>50</v>
      </c>
      <c r="C42" s="27">
        <f>135</f>
        <v>135</v>
      </c>
      <c r="D42" s="15" t="s">
        <v>10</v>
      </c>
      <c r="E42" s="36"/>
      <c r="F42" s="36">
        <f t="shared" ref="F42" si="14">C42*E42</f>
        <v>0</v>
      </c>
      <c r="G42" s="57"/>
      <c r="H42" s="39"/>
    </row>
    <row r="43" spans="1:10" s="4" customFormat="1" ht="18.600000000000001" customHeight="1" x14ac:dyDescent="0.25">
      <c r="A43" s="24" t="s">
        <v>53</v>
      </c>
      <c r="B43" s="18" t="s">
        <v>48</v>
      </c>
      <c r="C43" s="27">
        <v>4</v>
      </c>
      <c r="D43" s="15" t="s">
        <v>49</v>
      </c>
      <c r="E43" s="36"/>
      <c r="F43" s="36">
        <f t="shared" ref="F43" si="15">C43*E43</f>
        <v>0</v>
      </c>
      <c r="G43" s="57"/>
      <c r="H43" s="39"/>
    </row>
    <row r="44" spans="1:10" s="4" customFormat="1" ht="18.899999999999999" customHeight="1" x14ac:dyDescent="0.25">
      <c r="A44" s="42" t="s">
        <v>18</v>
      </c>
      <c r="B44" s="42"/>
      <c r="C44" s="62"/>
      <c r="D44" s="42"/>
      <c r="E44" s="42"/>
      <c r="F44" s="42"/>
      <c r="G44" s="57"/>
    </row>
    <row r="45" spans="1:10" s="4" customFormat="1" ht="18.899999999999999" customHeight="1" x14ac:dyDescent="0.25">
      <c r="A45" s="24" t="s">
        <v>46</v>
      </c>
      <c r="B45" s="18" t="s">
        <v>73</v>
      </c>
      <c r="C45" s="27">
        <v>1</v>
      </c>
      <c r="D45" s="26" t="s">
        <v>5</v>
      </c>
      <c r="E45" s="36"/>
      <c r="F45" s="36">
        <f t="shared" ref="F45:F50" si="16">C45*E45</f>
        <v>0</v>
      </c>
      <c r="G45" s="57"/>
    </row>
    <row r="46" spans="1:10" s="4" customFormat="1" ht="18.899999999999999" customHeight="1" x14ac:dyDescent="0.25">
      <c r="A46" s="24" t="s">
        <v>26</v>
      </c>
      <c r="B46" s="15" t="s">
        <v>79</v>
      </c>
      <c r="C46" s="27">
        <v>1</v>
      </c>
      <c r="D46" s="26" t="s">
        <v>5</v>
      </c>
      <c r="E46" s="36"/>
      <c r="F46" s="36">
        <f t="shared" si="16"/>
        <v>0</v>
      </c>
      <c r="G46" s="57"/>
    </row>
    <row r="47" spans="1:10" s="4" customFormat="1" ht="18.899999999999999" customHeight="1" x14ac:dyDescent="0.25">
      <c r="A47" s="24" t="s">
        <v>54</v>
      </c>
      <c r="B47" s="18" t="s">
        <v>80</v>
      </c>
      <c r="C47" s="27">
        <v>1</v>
      </c>
      <c r="D47" s="26" t="s">
        <v>5</v>
      </c>
      <c r="E47" s="36"/>
      <c r="F47" s="36">
        <f t="shared" si="16"/>
        <v>0</v>
      </c>
      <c r="G47" s="57"/>
    </row>
    <row r="48" spans="1:10" s="4" customFormat="1" ht="18.899999999999999" customHeight="1" x14ac:dyDescent="0.25">
      <c r="A48" s="24" t="s">
        <v>30</v>
      </c>
      <c r="B48" s="15" t="s">
        <v>95</v>
      </c>
      <c r="C48" s="27">
        <v>1</v>
      </c>
      <c r="D48" s="26" t="s">
        <v>5</v>
      </c>
      <c r="E48" s="36"/>
      <c r="F48" s="36">
        <f t="shared" si="16"/>
        <v>0</v>
      </c>
      <c r="G48" s="57"/>
    </row>
    <row r="49" spans="1:10" s="4" customFormat="1" ht="18.899999999999999" customHeight="1" x14ac:dyDescent="0.25">
      <c r="A49" s="24" t="s">
        <v>55</v>
      </c>
      <c r="B49" s="18" t="s">
        <v>96</v>
      </c>
      <c r="C49" s="27">
        <v>1</v>
      </c>
      <c r="D49" s="26" t="s">
        <v>49</v>
      </c>
      <c r="E49" s="36"/>
      <c r="F49" s="36">
        <f t="shared" ref="F49" si="17">C49*E49</f>
        <v>0</v>
      </c>
      <c r="G49" s="57"/>
    </row>
    <row r="50" spans="1:10" s="4" customFormat="1" ht="18.899999999999999" customHeight="1" x14ac:dyDescent="0.25">
      <c r="A50" s="24" t="s">
        <v>24</v>
      </c>
      <c r="B50" s="18" t="s">
        <v>32</v>
      </c>
      <c r="C50" s="27">
        <v>1</v>
      </c>
      <c r="D50" s="26" t="s">
        <v>5</v>
      </c>
      <c r="E50" s="36"/>
      <c r="F50" s="36">
        <f t="shared" si="16"/>
        <v>0</v>
      </c>
      <c r="G50" s="57"/>
    </row>
    <row r="51" spans="1:10" s="4" customFormat="1" ht="18.899999999999999" customHeight="1" x14ac:dyDescent="0.25">
      <c r="A51" s="42" t="s">
        <v>19</v>
      </c>
      <c r="B51" s="42"/>
      <c r="C51" s="62"/>
      <c r="D51" s="42"/>
      <c r="E51" s="42"/>
      <c r="F51" s="42"/>
      <c r="G51" s="57"/>
    </row>
    <row r="52" spans="1:10" s="4" customFormat="1" ht="18.899999999999999" customHeight="1" x14ac:dyDescent="0.25">
      <c r="A52" s="24" t="s">
        <v>12</v>
      </c>
      <c r="B52" s="18" t="s">
        <v>13</v>
      </c>
      <c r="C52" s="27">
        <f>+(6282)/9</f>
        <v>698</v>
      </c>
      <c r="D52" s="26" t="s">
        <v>4</v>
      </c>
      <c r="E52" s="36"/>
      <c r="F52" s="36">
        <f t="shared" ref="F52" si="18">C52*E52</f>
        <v>0</v>
      </c>
      <c r="G52" s="57"/>
    </row>
    <row r="53" spans="1:10" s="4" customFormat="1" ht="18.899999999999999" customHeight="1" x14ac:dyDescent="0.25">
      <c r="A53" s="43" t="s">
        <v>100</v>
      </c>
      <c r="B53" s="43"/>
      <c r="C53" s="43"/>
      <c r="D53" s="43"/>
      <c r="E53" s="43"/>
      <c r="F53" s="45"/>
      <c r="G53" s="57"/>
    </row>
    <row r="54" spans="1:10" s="4" customFormat="1" ht="18.899999999999999" customHeight="1" x14ac:dyDescent="0.25">
      <c r="A54" s="33" t="s">
        <v>101</v>
      </c>
      <c r="B54" s="34"/>
      <c r="C54" s="35"/>
      <c r="D54" s="34"/>
      <c r="E54" s="32"/>
      <c r="F54" s="44">
        <f>SUM(F5:F53)</f>
        <v>0</v>
      </c>
      <c r="G54" s="57"/>
    </row>
    <row r="55" spans="1:10" s="4" customFormat="1" ht="18.899999999999999" customHeight="1" x14ac:dyDescent="0.25">
      <c r="G55" s="57"/>
    </row>
    <row r="56" spans="1:10" s="4" customFormat="1" ht="18.899999999999999" customHeight="1" x14ac:dyDescent="0.3">
      <c r="A56" s="55" t="s">
        <v>61</v>
      </c>
    </row>
    <row r="57" spans="1:10" s="4" customFormat="1" ht="18.899999999999999" customHeight="1" x14ac:dyDescent="0.25">
      <c r="G57" s="46"/>
    </row>
    <row r="58" spans="1:10" s="4" customFormat="1" ht="18.899999999999999" customHeight="1" x14ac:dyDescent="0.25">
      <c r="A58" s="28"/>
      <c r="B58" s="29"/>
      <c r="C58" s="38"/>
      <c r="D58" s="29"/>
      <c r="E58" s="36"/>
      <c r="F58" s="36"/>
      <c r="G58" s="46"/>
    </row>
    <row r="59" spans="1:10" s="4" customFormat="1" ht="18.899999999999999" customHeight="1" x14ac:dyDescent="0.25">
      <c r="A59" s="28"/>
      <c r="B59" s="29"/>
      <c r="C59" s="30"/>
      <c r="D59" s="29"/>
      <c r="E59" s="31"/>
      <c r="F59" s="36"/>
      <c r="G59" s="46"/>
    </row>
    <row r="60" spans="1:10" s="4" customFormat="1" ht="18.899999999999999" customHeight="1" x14ac:dyDescent="0.25">
      <c r="A60" s="33"/>
      <c r="B60" s="34"/>
      <c r="C60" s="35"/>
      <c r="D60" s="34"/>
      <c r="E60" s="32"/>
      <c r="F60" s="44"/>
      <c r="G60" s="8"/>
    </row>
    <row r="61" spans="1:10" s="4" customFormat="1" ht="18.899999999999999" customHeight="1" x14ac:dyDescent="0.25">
      <c r="A61" s="6"/>
      <c r="B61" s="5"/>
      <c r="C61" s="12"/>
      <c r="D61" s="5"/>
      <c r="E61" s="10"/>
      <c r="F61" s="10"/>
      <c r="G61" s="46"/>
    </row>
    <row r="62" spans="1:10" s="4" customFormat="1" ht="18.899999999999999" customHeight="1" x14ac:dyDescent="0.25">
      <c r="A62" s="1"/>
      <c r="B62" s="2"/>
      <c r="C62" s="13"/>
      <c r="D62" s="2"/>
      <c r="E62" s="7"/>
      <c r="F62" s="7"/>
      <c r="G62" s="47"/>
      <c r="H62" s="1"/>
      <c r="I62" s="1"/>
      <c r="J62" s="1"/>
    </row>
    <row r="63" spans="1:10" s="4" customFormat="1" ht="18.899999999999999" customHeight="1" x14ac:dyDescent="0.25">
      <c r="A63" s="1"/>
      <c r="B63" s="2"/>
      <c r="C63" s="13"/>
      <c r="D63" s="2"/>
      <c r="E63" s="7"/>
      <c r="F63" s="7"/>
      <c r="G63" s="47"/>
      <c r="H63" s="1"/>
      <c r="I63" s="1"/>
      <c r="J63" s="1"/>
    </row>
    <row r="64" spans="1:10" s="4" customFormat="1" ht="18.899999999999999" customHeight="1" x14ac:dyDescent="0.25">
      <c r="A64" s="1"/>
      <c r="B64" s="2"/>
      <c r="C64" s="13"/>
      <c r="D64" s="2"/>
      <c r="E64" s="7"/>
      <c r="F64" s="7"/>
      <c r="G64" s="47"/>
      <c r="H64" s="1"/>
      <c r="I64" s="1"/>
      <c r="J64" s="1"/>
    </row>
    <row r="65" spans="1:10" s="4" customFormat="1" ht="18.899999999999999" customHeight="1" x14ac:dyDescent="0.25">
      <c r="A65" s="1"/>
      <c r="B65" s="2"/>
      <c r="C65" s="13"/>
      <c r="D65" s="2"/>
      <c r="E65" s="7"/>
      <c r="F65" s="7"/>
      <c r="G65" s="47"/>
      <c r="H65" s="1"/>
      <c r="I65" s="1"/>
      <c r="J65" s="1"/>
    </row>
    <row r="66" spans="1:10" s="4" customFormat="1" ht="18.899999999999999" customHeight="1" x14ac:dyDescent="0.25">
      <c r="A66" s="1"/>
      <c r="B66" s="2"/>
      <c r="C66" s="13"/>
      <c r="D66" s="2"/>
      <c r="E66" s="7"/>
      <c r="F66" s="7"/>
      <c r="G66" s="47"/>
      <c r="H66" s="1"/>
      <c r="I66" s="1"/>
      <c r="J66" s="1"/>
    </row>
    <row r="67" spans="1:10" s="4" customFormat="1" ht="18.899999999999999" customHeight="1" x14ac:dyDescent="0.25">
      <c r="A67" s="1"/>
      <c r="B67" s="2"/>
      <c r="C67" s="13"/>
      <c r="D67" s="2"/>
      <c r="E67" s="7"/>
      <c r="F67" s="7"/>
      <c r="G67" s="47"/>
      <c r="H67" s="1"/>
      <c r="I67" s="1"/>
      <c r="J67" s="1"/>
    </row>
    <row r="68" spans="1:10" s="4" customFormat="1" ht="11.25" customHeight="1" x14ac:dyDescent="0.25">
      <c r="A68" s="1"/>
      <c r="B68" s="2"/>
      <c r="C68" s="13"/>
      <c r="D68" s="2"/>
      <c r="E68" s="7"/>
      <c r="F68" s="7"/>
      <c r="G68" s="47"/>
      <c r="H68" s="1"/>
      <c r="I68" s="1"/>
      <c r="J68" s="1"/>
    </row>
    <row r="69" spans="1:10" s="4" customFormat="1" ht="18.899999999999999" customHeight="1" x14ac:dyDescent="0.25">
      <c r="A69" s="1"/>
      <c r="B69" s="2"/>
      <c r="C69" s="13"/>
      <c r="D69" s="2"/>
      <c r="E69" s="7"/>
      <c r="F69" s="7"/>
      <c r="G69" s="47"/>
      <c r="H69" s="1"/>
      <c r="I69" s="1"/>
      <c r="J69" s="1"/>
    </row>
    <row r="70" spans="1:10" s="4" customFormat="1" ht="18.899999999999999" customHeight="1" x14ac:dyDescent="0.25">
      <c r="A70" s="24"/>
      <c r="B70" s="18"/>
      <c r="C70" s="20"/>
      <c r="D70" s="15"/>
      <c r="E70" s="36"/>
      <c r="F70" s="36"/>
      <c r="G70" s="46"/>
      <c r="H70" s="39"/>
    </row>
    <row r="71" spans="1:10" s="4" customFormat="1" ht="18.899999999999999" customHeight="1" x14ac:dyDescent="0.25">
      <c r="A71" s="24"/>
      <c r="B71" s="18"/>
      <c r="C71" s="20"/>
      <c r="D71" s="15"/>
      <c r="E71" s="36"/>
      <c r="F71" s="36"/>
      <c r="G71" s="48"/>
      <c r="H71" s="39"/>
    </row>
    <row r="72" spans="1:10" s="4" customFormat="1" ht="18.899999999999999" customHeight="1" x14ac:dyDescent="0.25">
      <c r="A72" s="24"/>
      <c r="B72" s="18"/>
      <c r="C72" s="20"/>
      <c r="D72" s="15"/>
      <c r="E72" s="36"/>
      <c r="F72" s="36"/>
      <c r="G72" s="48"/>
      <c r="H72" s="39"/>
    </row>
    <row r="73" spans="1:10" s="4" customFormat="1" ht="18.899999999999999" customHeight="1" x14ac:dyDescent="0.25">
      <c r="A73" s="24"/>
      <c r="B73" s="18"/>
      <c r="C73" s="20"/>
      <c r="D73" s="15"/>
      <c r="E73" s="36"/>
      <c r="F73" s="36"/>
      <c r="G73" s="48"/>
      <c r="H73" s="39"/>
    </row>
    <row r="74" spans="1:10" s="4" customFormat="1" ht="18.899999999999999" customHeight="1" x14ac:dyDescent="0.25">
      <c r="A74" s="24"/>
      <c r="B74" s="18"/>
      <c r="C74" s="20"/>
      <c r="D74" s="15"/>
      <c r="E74" s="36"/>
      <c r="F74" s="36"/>
      <c r="G74" s="46"/>
      <c r="H74" s="39"/>
    </row>
    <row r="75" spans="1:10" s="4" customFormat="1" ht="18" customHeight="1" x14ac:dyDescent="0.25">
      <c r="A75" s="1"/>
      <c r="B75" s="2"/>
      <c r="C75" s="13"/>
      <c r="D75" s="2"/>
      <c r="E75" s="7"/>
      <c r="F75" s="7"/>
      <c r="G75" s="47"/>
      <c r="H75" s="1"/>
      <c r="I75" s="1"/>
      <c r="J75" s="1"/>
    </row>
  </sheetData>
  <sheetProtection password="C4F6" sheet="1" objects="1" scenarios="1"/>
  <protectedRanges>
    <protectedRange password="DA2D" sqref="E6:E53" name="Range1"/>
  </protectedRanges>
  <pageMargins left="0.7" right="0.7" top="0.95" bottom="0.75" header="0.3" footer="0.3"/>
  <pageSetup scale="55" fitToHeight="5" orientation="portrait" r:id="rId1"/>
  <headerFooter>
    <oddFooter>&amp;L&amp;8&amp;Z&amp;F&amp;R&amp;8&amp;D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-</vt:lpstr>
      <vt:lpstr>'-'!Print_Area</vt:lpstr>
    </vt:vector>
  </TitlesOfParts>
  <Company>PBS&amp;J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C. Brown, Jr., P.E.</dc:creator>
  <cp:lastModifiedBy>Don Lanham</cp:lastModifiedBy>
  <cp:lastPrinted>2017-04-07T19:02:00Z</cp:lastPrinted>
  <dcterms:created xsi:type="dcterms:W3CDTF">2009-09-12T20:45:09Z</dcterms:created>
  <dcterms:modified xsi:type="dcterms:W3CDTF">2017-04-07T19:03:56Z</dcterms:modified>
</cp:coreProperties>
</file>